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diP\Documents\BOOT CAMP\LFD\Day 2\"/>
    </mc:Choice>
  </mc:AlternateContent>
  <xr:revisionPtr revIDLastSave="0" documentId="8_{954AFE0A-9F82-441D-B0E4-D26F32294F2B}" xr6:coauthVersionLast="45" xr6:coauthVersionMax="45" xr10:uidLastSave="{00000000-0000-0000-0000-000000000000}"/>
  <bookViews>
    <workbookView xWindow="0" yWindow="384" windowWidth="23040" windowHeight="12360" activeTab="5" xr2:uid="{E2EA906A-78C0-4F00-832C-27761B4802E4}"/>
  </bookViews>
  <sheets>
    <sheet name="Summary" sheetId="1" r:id="rId1"/>
    <sheet name="Property 1" sheetId="3" r:id="rId2"/>
    <sheet name="Property 2" sheetId="5" r:id="rId3"/>
    <sheet name="Private Lending" sheetId="9" r:id="rId4"/>
    <sheet name="Land Development" sheetId="2" r:id="rId5"/>
    <sheet name="Mortgage detail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11" i="1"/>
  <c r="N12" i="1"/>
  <c r="N13" i="1"/>
  <c r="N3" i="1"/>
  <c r="B4" i="9"/>
  <c r="B5" i="9" s="1"/>
  <c r="B6" i="9" s="1"/>
  <c r="B7" i="9" s="1"/>
  <c r="B8" i="9" s="1"/>
  <c r="B9" i="9" s="1"/>
  <c r="B10" i="9" s="1"/>
  <c r="B11" i="9" s="1"/>
  <c r="B12" i="9" s="1"/>
  <c r="B13" i="9" s="1"/>
  <c r="M4" i="1"/>
  <c r="M5" i="1"/>
  <c r="M6" i="1"/>
  <c r="M7" i="1"/>
  <c r="M8" i="1"/>
  <c r="M9" i="1"/>
  <c r="M10" i="1"/>
  <c r="M11" i="1"/>
  <c r="M12" i="1"/>
  <c r="M13" i="1"/>
  <c r="M3" i="1"/>
  <c r="I3" i="1"/>
  <c r="X4" i="1"/>
  <c r="X5" i="1" s="1"/>
  <c r="X6" i="1" s="1"/>
  <c r="X7" i="1" s="1"/>
  <c r="X8" i="1" s="1"/>
  <c r="X9" i="1" s="1"/>
  <c r="X10" i="1" s="1"/>
  <c r="X11" i="1" s="1"/>
  <c r="X12" i="1" s="1"/>
  <c r="X13" i="1" s="1"/>
  <c r="B4" i="5"/>
  <c r="B5" i="5" s="1"/>
  <c r="B6" i="5" s="1"/>
  <c r="B7" i="5" s="1"/>
  <c r="B8" i="5" s="1"/>
  <c r="B9" i="5" s="1"/>
  <c r="B10" i="5" s="1"/>
  <c r="B11" i="5" s="1"/>
  <c r="B12" i="5" s="1"/>
  <c r="B13" i="5" s="1"/>
  <c r="H3" i="5"/>
  <c r="K3" i="1" s="1"/>
  <c r="G3" i="5"/>
  <c r="G4" i="5" s="1"/>
  <c r="B4" i="3"/>
  <c r="B5" i="3" s="1"/>
  <c r="B6" i="3" s="1"/>
  <c r="B7" i="3" s="1"/>
  <c r="B8" i="3" s="1"/>
  <c r="B9" i="3" s="1"/>
  <c r="B10" i="3" s="1"/>
  <c r="B11" i="3" s="1"/>
  <c r="B12" i="3" s="1"/>
  <c r="B13" i="3" s="1"/>
  <c r="B4" i="1"/>
  <c r="B5" i="1" s="1"/>
  <c r="B6" i="1" s="1"/>
  <c r="B7" i="1" s="1"/>
  <c r="B8" i="1" s="1"/>
  <c r="B9" i="1" s="1"/>
  <c r="B10" i="1" s="1"/>
  <c r="B11" i="1" s="1"/>
  <c r="B12" i="1" s="1"/>
  <c r="B13" i="1" s="1"/>
  <c r="H3" i="3"/>
  <c r="J3" i="1" s="1"/>
  <c r="G3" i="3"/>
  <c r="H4" i="3" s="1"/>
  <c r="J4" i="1" s="1"/>
  <c r="R4" i="1"/>
  <c r="R5" i="1"/>
  <c r="R6" i="1"/>
  <c r="R7" i="1"/>
  <c r="R8" i="1"/>
  <c r="R9" i="1"/>
  <c r="R10" i="1"/>
  <c r="R11" i="1"/>
  <c r="R12" i="1"/>
  <c r="R13" i="1"/>
  <c r="R3" i="1"/>
  <c r="B3" i="2"/>
  <c r="B4" i="2" s="1"/>
  <c r="B5" i="2" s="1"/>
  <c r="B6" i="2" s="1"/>
  <c r="B7" i="2" s="1"/>
  <c r="B8" i="2" s="1"/>
  <c r="B9" i="2" s="1"/>
  <c r="B10" i="2" s="1"/>
  <c r="B11" i="2" s="1"/>
  <c r="B12" i="2" s="1"/>
  <c r="H5" i="5" l="1"/>
  <c r="K5" i="1" s="1"/>
  <c r="G5" i="5"/>
  <c r="H4" i="5"/>
  <c r="K4" i="1" s="1"/>
  <c r="G4" i="3"/>
  <c r="L3" i="1"/>
  <c r="H6" i="5" l="1"/>
  <c r="G6" i="5"/>
  <c r="H5" i="3"/>
  <c r="J5" i="1" s="1"/>
  <c r="G5" i="3"/>
  <c r="Y3" i="1"/>
  <c r="H3" i="1"/>
  <c r="I4" i="1" s="1"/>
  <c r="I6" i="5" l="1"/>
  <c r="K6" i="1"/>
  <c r="H7" i="5"/>
  <c r="G7" i="5"/>
  <c r="H6" i="3"/>
  <c r="J6" i="1" s="1"/>
  <c r="G6" i="3"/>
  <c r="S3" i="1"/>
  <c r="Z3" i="1"/>
  <c r="H4" i="1"/>
  <c r="I5" i="1" s="1"/>
  <c r="I7" i="5" l="1"/>
  <c r="K7" i="1"/>
  <c r="I6" i="3"/>
  <c r="H8" i="5"/>
  <c r="G8" i="5"/>
  <c r="H7" i="3"/>
  <c r="J7" i="1" s="1"/>
  <c r="G7" i="3"/>
  <c r="L4" i="1"/>
  <c r="Y4" i="1" s="1"/>
  <c r="Z4" i="1" s="1"/>
  <c r="H5" i="1"/>
  <c r="I6" i="1" s="1"/>
  <c r="L5" i="1"/>
  <c r="I7" i="3"/>
  <c r="I8" i="5" l="1"/>
  <c r="K8" i="1"/>
  <c r="H9" i="5"/>
  <c r="G9" i="5"/>
  <c r="H8" i="3"/>
  <c r="J8" i="1" s="1"/>
  <c r="G8" i="3"/>
  <c r="S4" i="1"/>
  <c r="Y5" i="1"/>
  <c r="Z5" i="1" s="1"/>
  <c r="S5" i="1"/>
  <c r="H6" i="1"/>
  <c r="I7" i="1" s="1"/>
  <c r="L6" i="1"/>
  <c r="I8" i="3"/>
  <c r="I9" i="5" l="1"/>
  <c r="K9" i="1"/>
  <c r="H10" i="5"/>
  <c r="G10" i="5"/>
  <c r="H9" i="3"/>
  <c r="J9" i="1" s="1"/>
  <c r="G9" i="3"/>
  <c r="Y6" i="1"/>
  <c r="Z6" i="1" s="1"/>
  <c r="H7" i="1"/>
  <c r="I8" i="1" s="1"/>
  <c r="L7" i="1"/>
  <c r="I10" i="5" l="1"/>
  <c r="K10" i="1"/>
  <c r="I9" i="3"/>
  <c r="H11" i="5"/>
  <c r="G11" i="5"/>
  <c r="H10" i="3"/>
  <c r="J10" i="1" s="1"/>
  <c r="G10" i="3"/>
  <c r="Y7" i="1"/>
  <c r="Z7" i="1" s="1"/>
  <c r="S6" i="1"/>
  <c r="H8" i="1"/>
  <c r="I9" i="1" s="1"/>
  <c r="L8" i="1"/>
  <c r="I10" i="3"/>
  <c r="I11" i="5" l="1"/>
  <c r="K11" i="1"/>
  <c r="H12" i="5"/>
  <c r="G12" i="5"/>
  <c r="H11" i="3"/>
  <c r="J11" i="1" s="1"/>
  <c r="G11" i="3"/>
  <c r="Y8" i="1"/>
  <c r="Z8" i="1" s="1"/>
  <c r="S7" i="1"/>
  <c r="H9" i="1"/>
  <c r="I10" i="1" s="1"/>
  <c r="L9" i="1"/>
  <c r="I11" i="3"/>
  <c r="I12" i="5" l="1"/>
  <c r="K12" i="1"/>
  <c r="H13" i="5"/>
  <c r="G13" i="5"/>
  <c r="H12" i="3"/>
  <c r="G12" i="3"/>
  <c r="S8" i="1"/>
  <c r="Y9" i="1"/>
  <c r="Z9" i="1" s="1"/>
  <c r="H10" i="1"/>
  <c r="I11" i="1" s="1"/>
  <c r="L10" i="1"/>
  <c r="I13" i="5" l="1"/>
  <c r="K13" i="1"/>
  <c r="I12" i="3"/>
  <c r="J12" i="1"/>
  <c r="H13" i="3"/>
  <c r="G13" i="3"/>
  <c r="S9" i="1"/>
  <c r="S10" i="1"/>
  <c r="H11" i="1"/>
  <c r="I12" i="1" s="1"/>
  <c r="L11" i="1"/>
  <c r="I13" i="3" l="1"/>
  <c r="J13" i="1"/>
  <c r="Y11" i="1"/>
  <c r="Z11" i="1" s="1"/>
  <c r="Y10" i="1"/>
  <c r="Z10" i="1" s="1"/>
  <c r="S11" i="1"/>
  <c r="H12" i="1"/>
  <c r="I13" i="1" s="1"/>
  <c r="L12" i="1"/>
  <c r="Y12" i="1" l="1"/>
  <c r="Z12" i="1" s="1"/>
  <c r="H13" i="1"/>
  <c r="L13" i="1"/>
  <c r="Y13" i="1" l="1"/>
  <c r="Z13" i="1" s="1"/>
  <c r="S12" i="1"/>
  <c r="S13" i="1" l="1"/>
</calcChain>
</file>

<file path=xl/sharedStrings.xml><?xml version="1.0" encoding="utf-8"?>
<sst xmlns="http://schemas.openxmlformats.org/spreadsheetml/2006/main" count="67" uniqueCount="43">
  <si>
    <t>Beginning Balance</t>
  </si>
  <si>
    <t>Interest</t>
  </si>
  <si>
    <t>Principal</t>
  </si>
  <si>
    <t>Ending Balance</t>
  </si>
  <si>
    <t>Year</t>
  </si>
  <si>
    <t>Minimum investment</t>
  </si>
  <si>
    <t>Combined Revenue</t>
  </si>
  <si>
    <t>Employment Income</t>
  </si>
  <si>
    <t>Earning potential</t>
  </si>
  <si>
    <t>Income 
Replacement 
Goal</t>
  </si>
  <si>
    <t>CPP</t>
  </si>
  <si>
    <t>2nd rental property</t>
  </si>
  <si>
    <t>1st rental property</t>
  </si>
  <si>
    <t>TFSA</t>
  </si>
  <si>
    <t>Your Age</t>
  </si>
  <si>
    <t>Insert Mortgage Payment amount</t>
  </si>
  <si>
    <t>Private lending @ 6%</t>
  </si>
  <si>
    <t>Insert Current MV below (PA RATE 3%)</t>
  </si>
  <si>
    <t>Principal Recapture
LOC Available</t>
  </si>
  <si>
    <t>Primary Residence</t>
  </si>
  <si>
    <t>Insert where you are now in term?</t>
  </si>
  <si>
    <t>Canada Pension System</t>
  </si>
  <si>
    <t>OAS, GIS, &amp;
Allowance</t>
  </si>
  <si>
    <t>Registered
Funds</t>
  </si>
  <si>
    <t>RRSP (RIF or PRIF)
LIRA (LIF, RLIF)</t>
  </si>
  <si>
    <t>Gross Monthly</t>
  </si>
  <si>
    <t>The average ROI is 20% and you qualify for Land Development. If you don't qualify, you still need to consider it in the future when you</t>
  </si>
  <si>
    <t>do qualify for Land Development.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</si>
  <si>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An assumption has been calculated that you are invest $25k per year for the next 5 years.</t>
    </r>
  </si>
  <si>
    <t>CASH FLOW</t>
  </si>
  <si>
    <t>Here is where you will input your Land development maturity return on the investment</t>
  </si>
  <si>
    <t>Land 
Development</t>
  </si>
  <si>
    <t>Mortgage Investments</t>
  </si>
  <si>
    <t>Insert Income Stream details</t>
  </si>
  <si>
    <t>Sub total Earning Potential</t>
  </si>
  <si>
    <t>Property Leverage - What is available to me?</t>
  </si>
  <si>
    <t>Insert your Annual Mortgage Investment Cash Flow</t>
  </si>
  <si>
    <t>Document your annual Mortgage investment CASH FLOW</t>
  </si>
  <si>
    <t xml:space="preserve">Investment #1 </t>
  </si>
  <si>
    <t>Income Streams</t>
  </si>
  <si>
    <t>Property 
CASH FLOW
Annual</t>
  </si>
  <si>
    <t>Property Value $480k</t>
  </si>
  <si>
    <t>3.5% for 30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</si>
</sst>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5">
    <xf numFmtId="0" fontId="0" fillId="0" borderId="0" xfId="0"/>
    <xf numFmtId="8" fontId="2" fillId="3" borderId="0" xfId="0" applyNumberFormat="1" applyFont="1" applyFill="1" applyAlignment="1">
      <alignment horizontal="right" vertical="center" wrapText="1"/>
    </xf>
    <xf numFmtId="8" fontId="2" fillId="2" borderId="0" xfId="0" applyNumberFormat="1" applyFont="1" applyFill="1" applyAlignment="1">
      <alignment horizontal="right" vertical="center" wrapText="1"/>
    </xf>
    <xf numFmtId="6" fontId="0" fillId="0" borderId="0" xfId="0" applyNumberFormat="1"/>
    <xf numFmtId="0" fontId="0" fillId="0" borderId="0" xfId="0" applyAlignment="1">
      <alignment wrapText="1"/>
    </xf>
    <xf numFmtId="8" fontId="2" fillId="0" borderId="0" xfId="0" applyNumberFormat="1" applyFont="1" applyFill="1" applyAlignment="1">
      <alignment horizontal="right" vertical="center" wrapText="1"/>
    </xf>
    <xf numFmtId="8" fontId="0" fillId="0" borderId="0" xfId="0" applyNumberFormat="1"/>
    <xf numFmtId="44" fontId="0" fillId="0" borderId="0" xfId="1" applyFont="1"/>
    <xf numFmtId="164" fontId="0" fillId="0" borderId="0" xfId="1" applyNumberFormat="1" applyFont="1"/>
    <xf numFmtId="0" fontId="0" fillId="0" borderId="1" xfId="0" applyBorder="1"/>
    <xf numFmtId="0" fontId="0" fillId="4" borderId="1" xfId="0" applyFill="1" applyBorder="1"/>
    <xf numFmtId="44" fontId="0" fillId="0" borderId="1" xfId="0" applyNumberFormat="1" applyBorder="1"/>
    <xf numFmtId="0" fontId="0" fillId="0" borderId="0" xfId="0" applyFill="1"/>
    <xf numFmtId="6" fontId="0" fillId="0" borderId="0" xfId="0" applyNumberFormat="1" applyFill="1"/>
    <xf numFmtId="0" fontId="0" fillId="0" borderId="0" xfId="0" applyFill="1" applyAlignment="1">
      <alignment wrapText="1"/>
    </xf>
    <xf numFmtId="164" fontId="0" fillId="0" borderId="0" xfId="1" applyNumberFormat="1" applyFont="1" applyFill="1"/>
    <xf numFmtId="0" fontId="2" fillId="0" borderId="0" xfId="0" applyFont="1" applyFill="1" applyAlignment="1">
      <alignment horizontal="right" vertical="center" wrapText="1"/>
    </xf>
    <xf numFmtId="0" fontId="0" fillId="0" borderId="1" xfId="0" applyFill="1" applyBorder="1"/>
    <xf numFmtId="44" fontId="0" fillId="0" borderId="0" xfId="1" applyFont="1" applyFill="1"/>
    <xf numFmtId="164" fontId="0" fillId="0" borderId="0" xfId="0" applyNumberFormat="1" applyFill="1"/>
    <xf numFmtId="0" fontId="4" fillId="0" borderId="0" xfId="0" applyFont="1" applyFill="1"/>
    <xf numFmtId="0" fontId="0" fillId="0" borderId="0" xfId="0" applyFill="1" applyAlignment="1">
      <alignment horizontal="center"/>
    </xf>
    <xf numFmtId="6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6" fontId="0" fillId="0" borderId="0" xfId="0" applyNumberFormat="1" applyFill="1" applyAlignment="1">
      <alignment horizontal="center"/>
    </xf>
    <xf numFmtId="6" fontId="3" fillId="5" borderId="1" xfId="0" applyNumberFormat="1" applyFont="1" applyFill="1" applyBorder="1" applyAlignment="1">
      <alignment horizontal="right" vertical="center" wrapText="1"/>
    </xf>
    <xf numFmtId="0" fontId="0" fillId="5" borderId="0" xfId="0" applyFill="1"/>
    <xf numFmtId="44" fontId="0" fillId="5" borderId="0" xfId="1" applyFont="1" applyFill="1"/>
    <xf numFmtId="0" fontId="3" fillId="0" borderId="1" xfId="0" applyFont="1" applyFill="1" applyBorder="1" applyAlignment="1">
      <alignment horizontal="right" vertical="center" wrapText="1"/>
    </xf>
    <xf numFmtId="0" fontId="0" fillId="0" borderId="1" xfId="0" applyFill="1" applyBorder="1" applyAlignment="1">
      <alignment wrapText="1"/>
    </xf>
    <xf numFmtId="0" fontId="0" fillId="5" borderId="1" xfId="0" applyFill="1" applyBorder="1"/>
    <xf numFmtId="44" fontId="0" fillId="0" borderId="1" xfId="1" applyFont="1" applyFill="1" applyBorder="1"/>
    <xf numFmtId="0" fontId="6" fillId="0" borderId="2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6" fontId="3" fillId="5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wrapText="1"/>
    </xf>
    <xf numFmtId="164" fontId="0" fillId="0" borderId="5" xfId="1" applyNumberFormat="1" applyFont="1" applyFill="1" applyBorder="1" applyAlignment="1">
      <alignment horizontal="center"/>
    </xf>
    <xf numFmtId="164" fontId="0" fillId="0" borderId="6" xfId="1" applyNumberFormat="1" applyFont="1" applyFill="1" applyBorder="1" applyAlignment="1">
      <alignment horizontal="center" wrapText="1"/>
    </xf>
    <xf numFmtId="164" fontId="0" fillId="0" borderId="7" xfId="1" applyNumberFormat="1" applyFont="1" applyFill="1" applyBorder="1" applyAlignment="1">
      <alignment horizontal="center"/>
    </xf>
    <xf numFmtId="44" fontId="0" fillId="0" borderId="0" xfId="1" applyFont="1" applyFill="1" applyAlignment="1">
      <alignment horizontal="center" wrapText="1"/>
    </xf>
    <xf numFmtId="164" fontId="0" fillId="0" borderId="0" xfId="1" applyNumberFormat="1" applyFont="1" applyFill="1" applyAlignment="1">
      <alignment horizontal="center"/>
    </xf>
    <xf numFmtId="44" fontId="0" fillId="0" borderId="0" xfId="1" applyFont="1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6" fillId="0" borderId="0" xfId="0" applyFont="1" applyFill="1" applyAlignment="1">
      <alignment horizontal="center" wrapText="1"/>
    </xf>
    <xf numFmtId="164" fontId="0" fillId="0" borderId="8" xfId="0" applyNumberFormat="1" applyFill="1" applyBorder="1" applyAlignment="1">
      <alignment horizontal="center" wrapText="1"/>
    </xf>
    <xf numFmtId="0" fontId="0" fillId="5" borderId="0" xfId="0" applyFill="1" applyAlignment="1">
      <alignment horizontal="center"/>
    </xf>
    <xf numFmtId="4" fontId="2" fillId="3" borderId="0" xfId="0" applyNumberFormat="1" applyFont="1" applyFill="1" applyAlignment="1">
      <alignment horizontal="right" vertical="center" wrapText="1"/>
    </xf>
    <xf numFmtId="8" fontId="0" fillId="0" borderId="0" xfId="1" applyNumberFormat="1" applyFont="1" applyFill="1"/>
    <xf numFmtId="0" fontId="0" fillId="5" borderId="0" xfId="0" applyFill="1" applyAlignment="1">
      <alignment horizontal="center" wrapText="1"/>
    </xf>
    <xf numFmtId="8" fontId="2" fillId="5" borderId="0" xfId="0" applyNumberFormat="1" applyFont="1" applyFill="1" applyAlignment="1">
      <alignment horizontal="right" vertical="center" wrapText="1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 wrapText="1"/>
    </xf>
  </cellXfs>
  <cellStyles count="2">
    <cellStyle name="Currency" xfId="1" builtinId="4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A609F-C3C7-4782-82E5-FC0217D64188}">
  <dimension ref="A1:AC14"/>
  <sheetViews>
    <sheetView workbookViewId="0">
      <pane xSplit="12" ySplit="12" topLeftCell="M13" activePane="bottomRight" state="frozen"/>
      <selection pane="topRight" activeCell="K1" sqref="K1"/>
      <selection pane="bottomLeft" activeCell="A13" sqref="A13"/>
      <selection pane="bottomRight" activeCell="B3" sqref="B3"/>
    </sheetView>
  </sheetViews>
  <sheetFormatPr defaultRowHeight="14.4" x14ac:dyDescent="0.3"/>
  <cols>
    <col min="1" max="7" width="8.88671875" style="12"/>
    <col min="8" max="8" width="13.109375" style="12" bestFit="1" customWidth="1"/>
    <col min="9" max="9" width="12.44140625" style="12" bestFit="1" customWidth="1"/>
    <col min="10" max="11" width="12.44140625" style="12" customWidth="1"/>
    <col min="12" max="12" width="18.21875" style="13" bestFit="1" customWidth="1"/>
    <col min="13" max="13" width="15" style="12" bestFit="1" customWidth="1"/>
    <col min="14" max="17" width="15" style="12" customWidth="1"/>
    <col min="18" max="18" width="13.21875" style="12" customWidth="1"/>
    <col min="19" max="19" width="13.21875" style="20" customWidth="1"/>
    <col min="20" max="20" width="10.109375" style="12" bestFit="1" customWidth="1"/>
    <col min="21" max="21" width="11" style="12" bestFit="1" customWidth="1"/>
    <col min="22" max="22" width="13.33203125" style="12" customWidth="1"/>
    <col min="23" max="23" width="8.6640625" style="12" customWidth="1"/>
    <col min="24" max="24" width="13.21875" style="18" customWidth="1"/>
    <col min="25" max="25" width="18.21875" style="15" bestFit="1" customWidth="1"/>
    <col min="26" max="26" width="24.21875" style="12" bestFit="1" customWidth="1"/>
    <col min="27" max="27" width="12.77734375" style="12" customWidth="1"/>
    <col min="28" max="16384" width="8.88671875" style="12"/>
  </cols>
  <sheetData>
    <row r="1" spans="1:29" s="21" customFormat="1" ht="43.2" customHeight="1" x14ac:dyDescent="0.3">
      <c r="D1" s="24" t="s">
        <v>19</v>
      </c>
      <c r="E1" s="24"/>
      <c r="F1" s="24"/>
      <c r="G1" s="24"/>
      <c r="H1" s="38" t="s">
        <v>17</v>
      </c>
      <c r="I1" s="23" t="s">
        <v>35</v>
      </c>
      <c r="J1" s="23"/>
      <c r="K1" s="23"/>
      <c r="L1" s="23"/>
      <c r="M1" s="23" t="s">
        <v>39</v>
      </c>
      <c r="N1" s="23"/>
      <c r="O1" s="23"/>
      <c r="P1" s="23"/>
      <c r="S1" s="46"/>
      <c r="T1" s="32" t="s">
        <v>21</v>
      </c>
      <c r="U1" s="33"/>
      <c r="V1" s="33" t="s">
        <v>23</v>
      </c>
      <c r="W1" s="34"/>
      <c r="X1" s="42"/>
      <c r="Y1" s="43"/>
      <c r="AA1" s="47" t="s">
        <v>9</v>
      </c>
      <c r="AB1" s="38"/>
    </row>
    <row r="2" spans="1:29" s="21" customFormat="1" ht="58.2" thickBot="1" x14ac:dyDescent="0.35">
      <c r="A2" s="21" t="s">
        <v>4</v>
      </c>
      <c r="B2" s="21" t="s">
        <v>14</v>
      </c>
      <c r="C2" s="35" t="s">
        <v>15</v>
      </c>
      <c r="D2" s="36" t="s">
        <v>0</v>
      </c>
      <c r="E2" s="36" t="s">
        <v>1</v>
      </c>
      <c r="F2" s="36" t="s">
        <v>2</v>
      </c>
      <c r="G2" s="36" t="s">
        <v>3</v>
      </c>
      <c r="H2" s="37"/>
      <c r="I2" s="38" t="s">
        <v>18</v>
      </c>
      <c r="J2" s="38" t="s">
        <v>12</v>
      </c>
      <c r="K2" s="38" t="s">
        <v>11</v>
      </c>
      <c r="L2" s="22" t="s">
        <v>16</v>
      </c>
      <c r="M2" s="38" t="s">
        <v>40</v>
      </c>
      <c r="N2" s="51" t="s">
        <v>36</v>
      </c>
      <c r="O2" s="51" t="s">
        <v>33</v>
      </c>
      <c r="P2" s="51" t="s">
        <v>33</v>
      </c>
      <c r="Q2" s="51" t="s">
        <v>33</v>
      </c>
      <c r="R2" s="38" t="s">
        <v>31</v>
      </c>
      <c r="S2" s="38" t="s">
        <v>34</v>
      </c>
      <c r="T2" s="39" t="s">
        <v>10</v>
      </c>
      <c r="U2" s="40" t="s">
        <v>22</v>
      </c>
      <c r="V2" s="40" t="s">
        <v>24</v>
      </c>
      <c r="W2" s="41" t="s">
        <v>13</v>
      </c>
      <c r="X2" s="42" t="s">
        <v>7</v>
      </c>
      <c r="Y2" s="43" t="s">
        <v>6</v>
      </c>
      <c r="Z2" s="44" t="s">
        <v>25</v>
      </c>
      <c r="AA2" s="48"/>
      <c r="AC2" s="45"/>
    </row>
    <row r="3" spans="1:29" ht="30.6" x14ac:dyDescent="0.3">
      <c r="A3" s="12">
        <v>2020</v>
      </c>
      <c r="B3" s="26"/>
      <c r="C3" s="16" t="s">
        <v>20</v>
      </c>
      <c r="D3" s="52"/>
      <c r="E3" s="52"/>
      <c r="F3" s="52"/>
      <c r="G3" s="52"/>
      <c r="H3" s="18">
        <f>SUM(H2*1.03)</f>
        <v>0</v>
      </c>
      <c r="I3" s="50">
        <f>SUM(H2*0.8)-G3</f>
        <v>0</v>
      </c>
      <c r="J3" s="18">
        <f>'Property 1'!H3</f>
        <v>0</v>
      </c>
      <c r="K3" s="18">
        <f>'Property 2'!H3</f>
        <v>0</v>
      </c>
      <c r="L3" s="18">
        <f>SUM(I3:K3)*0.06</f>
        <v>0</v>
      </c>
      <c r="M3" s="18">
        <f>'Property 1'!J3+'Property 2'!J3</f>
        <v>0</v>
      </c>
      <c r="N3" s="18">
        <f>'Private Lending'!C3</f>
        <v>0</v>
      </c>
      <c r="O3" s="18">
        <v>0</v>
      </c>
      <c r="P3" s="18">
        <v>0</v>
      </c>
      <c r="Q3" s="18">
        <v>0</v>
      </c>
      <c r="R3" s="18">
        <f>'Land Development'!C2</f>
        <v>0</v>
      </c>
      <c r="S3" s="18">
        <f>SUM(L3:R3)</f>
        <v>0</v>
      </c>
      <c r="T3" s="18">
        <v>0</v>
      </c>
      <c r="U3" s="18">
        <v>0</v>
      </c>
      <c r="V3" s="18">
        <v>0</v>
      </c>
      <c r="W3" s="18">
        <v>0</v>
      </c>
      <c r="X3" s="27">
        <v>0</v>
      </c>
      <c r="Y3" s="15">
        <f>SUM(L3:R3)+X3</f>
        <v>0</v>
      </c>
      <c r="Z3" s="19">
        <f t="shared" ref="Z3:Z13" si="0">SUM(Y3/12)</f>
        <v>0</v>
      </c>
      <c r="AA3" s="18"/>
      <c r="AC3" s="19"/>
    </row>
    <row r="4" spans="1:29" x14ac:dyDescent="0.3">
      <c r="A4" s="12">
        <v>2021</v>
      </c>
      <c r="B4" s="12">
        <f>SUM(B3+1)</f>
        <v>1</v>
      </c>
      <c r="C4" s="16"/>
      <c r="D4" s="52"/>
      <c r="E4" s="52"/>
      <c r="F4" s="52"/>
      <c r="G4" s="52"/>
      <c r="H4" s="18">
        <f t="shared" ref="H4:H13" si="1">SUM(H3*1.03)</f>
        <v>0</v>
      </c>
      <c r="I4" s="50">
        <f t="shared" ref="I4:I13" si="2">SUM(H3*0.8)-G4</f>
        <v>0</v>
      </c>
      <c r="J4" s="18">
        <f>'Property 1'!H4</f>
        <v>0</v>
      </c>
      <c r="K4" s="18">
        <f>'Property 2'!H4</f>
        <v>0</v>
      </c>
      <c r="L4" s="18">
        <f t="shared" ref="L4:L13" si="3">SUM(I4:K4)*0.06</f>
        <v>0</v>
      </c>
      <c r="M4" s="18">
        <f>'Property 1'!J4+'Property 2'!J4</f>
        <v>0</v>
      </c>
      <c r="N4" s="18">
        <f>'Private Lending'!C4</f>
        <v>0</v>
      </c>
      <c r="O4" s="18">
        <v>0</v>
      </c>
      <c r="P4" s="18">
        <v>0</v>
      </c>
      <c r="Q4" s="18">
        <v>0</v>
      </c>
      <c r="R4" s="18">
        <f>'Land Development'!C3</f>
        <v>0</v>
      </c>
      <c r="S4" s="18">
        <f>SUM(L4:R4)</f>
        <v>0</v>
      </c>
      <c r="T4" s="18">
        <v>0</v>
      </c>
      <c r="U4" s="18">
        <v>0</v>
      </c>
      <c r="V4" s="18">
        <v>0</v>
      </c>
      <c r="W4" s="18">
        <v>0</v>
      </c>
      <c r="X4" s="18">
        <f>X3</f>
        <v>0</v>
      </c>
      <c r="Y4" s="15">
        <f>SUM(L4:R4)+X4</f>
        <v>0</v>
      </c>
      <c r="Z4" s="19">
        <f t="shared" si="0"/>
        <v>0</v>
      </c>
      <c r="AA4" s="18"/>
      <c r="AC4" s="19"/>
    </row>
    <row r="5" spans="1:29" x14ac:dyDescent="0.3">
      <c r="A5" s="12">
        <v>2022</v>
      </c>
      <c r="B5" s="12">
        <f t="shared" ref="B5:B13" si="4">SUM(B4+1)</f>
        <v>2</v>
      </c>
      <c r="C5" s="16"/>
      <c r="D5" s="52"/>
      <c r="E5" s="52"/>
      <c r="F5" s="52"/>
      <c r="G5" s="52"/>
      <c r="H5" s="18">
        <f t="shared" si="1"/>
        <v>0</v>
      </c>
      <c r="I5" s="50">
        <f t="shared" si="2"/>
        <v>0</v>
      </c>
      <c r="J5" s="18">
        <f>'Property 1'!H5</f>
        <v>0</v>
      </c>
      <c r="K5" s="18">
        <f>'Property 2'!H5</f>
        <v>0</v>
      </c>
      <c r="L5" s="18">
        <f t="shared" si="3"/>
        <v>0</v>
      </c>
      <c r="M5" s="18">
        <f>'Property 1'!J5+'Property 2'!J5</f>
        <v>0</v>
      </c>
      <c r="N5" s="18">
        <f>'Private Lending'!C5</f>
        <v>0</v>
      </c>
      <c r="O5" s="18">
        <v>0</v>
      </c>
      <c r="P5" s="18">
        <v>0</v>
      </c>
      <c r="Q5" s="18">
        <v>0</v>
      </c>
      <c r="R5" s="18">
        <f>'Land Development'!C4</f>
        <v>0</v>
      </c>
      <c r="S5" s="18">
        <f>SUM(L5:R5)</f>
        <v>0</v>
      </c>
      <c r="T5" s="18">
        <v>0</v>
      </c>
      <c r="U5" s="18">
        <v>0</v>
      </c>
      <c r="V5" s="18">
        <v>0</v>
      </c>
      <c r="W5" s="18">
        <v>0</v>
      </c>
      <c r="X5" s="18">
        <f t="shared" ref="X5:X13" si="5">X4</f>
        <v>0</v>
      </c>
      <c r="Y5" s="15">
        <f>SUM(L5:R5)+X5</f>
        <v>0</v>
      </c>
      <c r="Z5" s="19">
        <f t="shared" si="0"/>
        <v>0</v>
      </c>
      <c r="AA5" s="18"/>
      <c r="AC5" s="19"/>
    </row>
    <row r="6" spans="1:29" x14ac:dyDescent="0.3">
      <c r="A6" s="12">
        <v>2023</v>
      </c>
      <c r="B6" s="12">
        <f t="shared" si="4"/>
        <v>3</v>
      </c>
      <c r="C6" s="16"/>
      <c r="D6" s="52"/>
      <c r="E6" s="52"/>
      <c r="F6" s="52"/>
      <c r="G6" s="52"/>
      <c r="H6" s="18">
        <f t="shared" si="1"/>
        <v>0</v>
      </c>
      <c r="I6" s="50">
        <f t="shared" si="2"/>
        <v>0</v>
      </c>
      <c r="J6" s="18">
        <f>'Property 1'!H6</f>
        <v>0</v>
      </c>
      <c r="K6" s="18">
        <f>'Property 2'!H6</f>
        <v>0</v>
      </c>
      <c r="L6" s="18">
        <f t="shared" si="3"/>
        <v>0</v>
      </c>
      <c r="M6" s="18">
        <f>'Property 1'!J6+'Property 2'!J6</f>
        <v>0</v>
      </c>
      <c r="N6" s="18">
        <f>'Private Lending'!C6</f>
        <v>0</v>
      </c>
      <c r="O6" s="18">
        <v>0</v>
      </c>
      <c r="P6" s="18">
        <v>0</v>
      </c>
      <c r="Q6" s="18">
        <v>0</v>
      </c>
      <c r="R6" s="18">
        <f>'Land Development'!C5</f>
        <v>0</v>
      </c>
      <c r="S6" s="18">
        <f>SUM(L6:R6)</f>
        <v>0</v>
      </c>
      <c r="T6" s="18">
        <v>0</v>
      </c>
      <c r="U6" s="18">
        <v>0</v>
      </c>
      <c r="V6" s="18">
        <v>0</v>
      </c>
      <c r="W6" s="18">
        <v>0</v>
      </c>
      <c r="X6" s="18">
        <f t="shared" si="5"/>
        <v>0</v>
      </c>
      <c r="Y6" s="15">
        <f>SUM(L6:R6)+X6</f>
        <v>0</v>
      </c>
      <c r="Z6" s="19">
        <f t="shared" si="0"/>
        <v>0</v>
      </c>
      <c r="AA6" s="18"/>
      <c r="AC6" s="19"/>
    </row>
    <row r="7" spans="1:29" x14ac:dyDescent="0.3">
      <c r="A7" s="12">
        <v>2024</v>
      </c>
      <c r="B7" s="12">
        <f t="shared" si="4"/>
        <v>4</v>
      </c>
      <c r="C7" s="16"/>
      <c r="D7" s="52"/>
      <c r="E7" s="52"/>
      <c r="F7" s="52"/>
      <c r="G7" s="52"/>
      <c r="H7" s="18">
        <f t="shared" si="1"/>
        <v>0</v>
      </c>
      <c r="I7" s="50">
        <f t="shared" si="2"/>
        <v>0</v>
      </c>
      <c r="J7" s="18">
        <f>'Property 1'!H7</f>
        <v>0</v>
      </c>
      <c r="K7" s="18">
        <f>'Property 2'!H7</f>
        <v>0</v>
      </c>
      <c r="L7" s="18">
        <f t="shared" si="3"/>
        <v>0</v>
      </c>
      <c r="M7" s="18">
        <f>'Property 1'!J7+'Property 2'!J7</f>
        <v>0</v>
      </c>
      <c r="N7" s="18">
        <f>'Private Lending'!C7</f>
        <v>0</v>
      </c>
      <c r="O7" s="18">
        <v>0</v>
      </c>
      <c r="P7" s="18">
        <v>0</v>
      </c>
      <c r="Q7" s="18">
        <v>0</v>
      </c>
      <c r="R7" s="18">
        <f>'Land Development'!C6</f>
        <v>0</v>
      </c>
      <c r="S7" s="18">
        <f>SUM(L7:R7)</f>
        <v>0</v>
      </c>
      <c r="T7" s="18">
        <v>0</v>
      </c>
      <c r="U7" s="18">
        <v>0</v>
      </c>
      <c r="V7" s="18">
        <v>0</v>
      </c>
      <c r="W7" s="18">
        <v>0</v>
      </c>
      <c r="X7" s="18">
        <f t="shared" si="5"/>
        <v>0</v>
      </c>
      <c r="Y7" s="15">
        <f>SUM(L7:R7)+X7</f>
        <v>0</v>
      </c>
      <c r="Z7" s="19">
        <f t="shared" si="0"/>
        <v>0</v>
      </c>
      <c r="AA7" s="18"/>
      <c r="AC7" s="19"/>
    </row>
    <row r="8" spans="1:29" x14ac:dyDescent="0.3">
      <c r="A8" s="12">
        <v>2025</v>
      </c>
      <c r="B8" s="12">
        <f t="shared" si="4"/>
        <v>5</v>
      </c>
      <c r="C8" s="16"/>
      <c r="D8" s="52"/>
      <c r="E8" s="52"/>
      <c r="F8" s="52"/>
      <c r="G8" s="52"/>
      <c r="H8" s="18">
        <f t="shared" si="1"/>
        <v>0</v>
      </c>
      <c r="I8" s="50">
        <f t="shared" si="2"/>
        <v>0</v>
      </c>
      <c r="J8" s="18">
        <f>'Property 1'!H8</f>
        <v>0</v>
      </c>
      <c r="K8" s="18">
        <f>'Property 2'!H8</f>
        <v>0</v>
      </c>
      <c r="L8" s="18">
        <f t="shared" si="3"/>
        <v>0</v>
      </c>
      <c r="M8" s="18">
        <f>'Property 1'!J8+'Property 2'!J8</f>
        <v>0</v>
      </c>
      <c r="N8" s="18">
        <f>'Private Lending'!C8</f>
        <v>0</v>
      </c>
      <c r="O8" s="18">
        <v>0</v>
      </c>
      <c r="P8" s="18">
        <v>0</v>
      </c>
      <c r="Q8" s="18">
        <v>0</v>
      </c>
      <c r="R8" s="18">
        <f>'Land Development'!C7</f>
        <v>0</v>
      </c>
      <c r="S8" s="18">
        <f>SUM(L8:R8)</f>
        <v>0</v>
      </c>
      <c r="T8" s="18">
        <v>0</v>
      </c>
      <c r="U8" s="18">
        <v>0</v>
      </c>
      <c r="V8" s="18">
        <v>0</v>
      </c>
      <c r="W8" s="18">
        <v>0</v>
      </c>
      <c r="X8" s="18">
        <f t="shared" si="5"/>
        <v>0</v>
      </c>
      <c r="Y8" s="15">
        <f>SUM(L8:R8)+X8</f>
        <v>0</v>
      </c>
      <c r="Z8" s="19">
        <f t="shared" si="0"/>
        <v>0</v>
      </c>
      <c r="AA8" s="18"/>
      <c r="AC8" s="19"/>
    </row>
    <row r="9" spans="1:29" x14ac:dyDescent="0.3">
      <c r="A9" s="12">
        <v>2026</v>
      </c>
      <c r="B9" s="12">
        <f t="shared" si="4"/>
        <v>6</v>
      </c>
      <c r="C9" s="16"/>
      <c r="D9" s="52"/>
      <c r="E9" s="52"/>
      <c r="F9" s="52"/>
      <c r="G9" s="52"/>
      <c r="H9" s="18">
        <f t="shared" si="1"/>
        <v>0</v>
      </c>
      <c r="I9" s="50">
        <f t="shared" si="2"/>
        <v>0</v>
      </c>
      <c r="J9" s="18">
        <f>'Property 1'!H9</f>
        <v>0</v>
      </c>
      <c r="K9" s="18">
        <f>'Property 2'!H9</f>
        <v>0</v>
      </c>
      <c r="L9" s="18">
        <f t="shared" si="3"/>
        <v>0</v>
      </c>
      <c r="M9" s="18">
        <f>'Property 1'!J9+'Property 2'!J9</f>
        <v>0</v>
      </c>
      <c r="N9" s="18">
        <f>'Private Lending'!C9</f>
        <v>0</v>
      </c>
      <c r="O9" s="18">
        <v>0</v>
      </c>
      <c r="P9" s="18">
        <v>0</v>
      </c>
      <c r="Q9" s="18">
        <v>0</v>
      </c>
      <c r="R9" s="18">
        <f>'Land Development'!C8</f>
        <v>0</v>
      </c>
      <c r="S9" s="18">
        <f>SUM(L9:R9)</f>
        <v>0</v>
      </c>
      <c r="T9" s="18">
        <v>0</v>
      </c>
      <c r="U9" s="18">
        <v>0</v>
      </c>
      <c r="V9" s="18">
        <v>0</v>
      </c>
      <c r="W9" s="18">
        <v>0</v>
      </c>
      <c r="X9" s="18">
        <f t="shared" si="5"/>
        <v>0</v>
      </c>
      <c r="Y9" s="15">
        <f>SUM(L9:R9)+X9</f>
        <v>0</v>
      </c>
      <c r="Z9" s="19">
        <f t="shared" si="0"/>
        <v>0</v>
      </c>
      <c r="AA9" s="18"/>
      <c r="AC9" s="19"/>
    </row>
    <row r="10" spans="1:29" x14ac:dyDescent="0.3">
      <c r="A10" s="12">
        <v>2027</v>
      </c>
      <c r="B10" s="12">
        <f t="shared" si="4"/>
        <v>7</v>
      </c>
      <c r="C10" s="16"/>
      <c r="D10" s="52"/>
      <c r="E10" s="52"/>
      <c r="F10" s="52"/>
      <c r="G10" s="52"/>
      <c r="H10" s="18">
        <f t="shared" si="1"/>
        <v>0</v>
      </c>
      <c r="I10" s="50">
        <f t="shared" si="2"/>
        <v>0</v>
      </c>
      <c r="J10" s="18">
        <f>'Property 1'!H10</f>
        <v>0</v>
      </c>
      <c r="K10" s="18">
        <f>'Property 2'!H10</f>
        <v>0</v>
      </c>
      <c r="L10" s="18">
        <f t="shared" si="3"/>
        <v>0</v>
      </c>
      <c r="M10" s="18">
        <f>'Property 1'!J10+'Property 2'!J10</f>
        <v>0</v>
      </c>
      <c r="N10" s="18">
        <f>'Private Lending'!C10</f>
        <v>0</v>
      </c>
      <c r="O10" s="18">
        <v>0</v>
      </c>
      <c r="P10" s="18">
        <v>0</v>
      </c>
      <c r="Q10" s="18">
        <v>0</v>
      </c>
      <c r="R10" s="18">
        <f>'Land Development'!C9</f>
        <v>0</v>
      </c>
      <c r="S10" s="18">
        <f>SUM(L10:R10)</f>
        <v>0</v>
      </c>
      <c r="T10" s="18">
        <v>0</v>
      </c>
      <c r="U10" s="18">
        <v>0</v>
      </c>
      <c r="V10" s="18">
        <v>0</v>
      </c>
      <c r="W10" s="18">
        <v>0</v>
      </c>
      <c r="X10" s="18">
        <f t="shared" si="5"/>
        <v>0</v>
      </c>
      <c r="Y10" s="15">
        <f>SUM(L10:R10)+X10</f>
        <v>0</v>
      </c>
      <c r="Z10" s="19">
        <f t="shared" si="0"/>
        <v>0</v>
      </c>
      <c r="AA10" s="18"/>
      <c r="AC10" s="19"/>
    </row>
    <row r="11" spans="1:29" x14ac:dyDescent="0.3">
      <c r="A11" s="12">
        <v>2028</v>
      </c>
      <c r="B11" s="12">
        <f t="shared" si="4"/>
        <v>8</v>
      </c>
      <c r="C11" s="16"/>
      <c r="D11" s="52"/>
      <c r="E11" s="52"/>
      <c r="F11" s="52"/>
      <c r="G11" s="52"/>
      <c r="H11" s="18">
        <f t="shared" si="1"/>
        <v>0</v>
      </c>
      <c r="I11" s="50">
        <f t="shared" si="2"/>
        <v>0</v>
      </c>
      <c r="J11" s="18">
        <f>'Property 1'!H11</f>
        <v>0</v>
      </c>
      <c r="K11" s="18">
        <f>'Property 2'!H11</f>
        <v>0</v>
      </c>
      <c r="L11" s="18">
        <f t="shared" si="3"/>
        <v>0</v>
      </c>
      <c r="M11" s="18">
        <f>'Property 1'!J11+'Property 2'!J11</f>
        <v>0</v>
      </c>
      <c r="N11" s="18">
        <f>'Private Lending'!C11</f>
        <v>0</v>
      </c>
      <c r="O11" s="18">
        <v>0</v>
      </c>
      <c r="P11" s="18">
        <v>0</v>
      </c>
      <c r="Q11" s="18">
        <v>0</v>
      </c>
      <c r="R11" s="18">
        <f>'Land Development'!C10</f>
        <v>0</v>
      </c>
      <c r="S11" s="18">
        <f>SUM(L11:R11)</f>
        <v>0</v>
      </c>
      <c r="T11" s="18">
        <v>0</v>
      </c>
      <c r="U11" s="18">
        <v>0</v>
      </c>
      <c r="V11" s="18">
        <v>0</v>
      </c>
      <c r="W11" s="18">
        <v>0</v>
      </c>
      <c r="X11" s="18">
        <f t="shared" si="5"/>
        <v>0</v>
      </c>
      <c r="Y11" s="15">
        <f>SUM(L11:R11)+X11</f>
        <v>0</v>
      </c>
      <c r="Z11" s="19">
        <f t="shared" si="0"/>
        <v>0</v>
      </c>
      <c r="AA11" s="18"/>
    </row>
    <row r="12" spans="1:29" x14ac:dyDescent="0.3">
      <c r="A12" s="12">
        <v>2029</v>
      </c>
      <c r="B12" s="12">
        <f t="shared" si="4"/>
        <v>9</v>
      </c>
      <c r="C12" s="16"/>
      <c r="D12" s="52"/>
      <c r="E12" s="52"/>
      <c r="F12" s="52"/>
      <c r="G12" s="52"/>
      <c r="H12" s="18">
        <f t="shared" si="1"/>
        <v>0</v>
      </c>
      <c r="I12" s="50">
        <f t="shared" si="2"/>
        <v>0</v>
      </c>
      <c r="J12" s="18">
        <f>'Property 1'!H12</f>
        <v>0</v>
      </c>
      <c r="K12" s="18">
        <f>'Property 2'!H12</f>
        <v>0</v>
      </c>
      <c r="L12" s="18">
        <f t="shared" si="3"/>
        <v>0</v>
      </c>
      <c r="M12" s="18">
        <f>'Property 1'!J12+'Property 2'!J12</f>
        <v>0</v>
      </c>
      <c r="N12" s="18">
        <f>'Private Lending'!C12</f>
        <v>0</v>
      </c>
      <c r="O12" s="18">
        <v>0</v>
      </c>
      <c r="P12" s="18">
        <v>0</v>
      </c>
      <c r="Q12" s="18">
        <v>0</v>
      </c>
      <c r="R12" s="18">
        <f>'Land Development'!C11</f>
        <v>0</v>
      </c>
      <c r="S12" s="18">
        <f>SUM(L12:R12)</f>
        <v>0</v>
      </c>
      <c r="T12" s="18">
        <v>0</v>
      </c>
      <c r="U12" s="18">
        <v>0</v>
      </c>
      <c r="V12" s="18">
        <v>0</v>
      </c>
      <c r="W12" s="18">
        <v>0</v>
      </c>
      <c r="X12" s="18">
        <f t="shared" si="5"/>
        <v>0</v>
      </c>
      <c r="Y12" s="15">
        <f>SUM(L12:R12)+X12</f>
        <v>0</v>
      </c>
      <c r="Z12" s="19">
        <f t="shared" si="0"/>
        <v>0</v>
      </c>
      <c r="AA12" s="18"/>
    </row>
    <row r="13" spans="1:29" x14ac:dyDescent="0.3">
      <c r="A13" s="12">
        <v>2030</v>
      </c>
      <c r="B13" s="12">
        <f t="shared" si="4"/>
        <v>10</v>
      </c>
      <c r="C13" s="16"/>
      <c r="D13" s="52"/>
      <c r="E13" s="52"/>
      <c r="F13" s="52"/>
      <c r="G13" s="52"/>
      <c r="H13" s="18">
        <f t="shared" si="1"/>
        <v>0</v>
      </c>
      <c r="I13" s="50">
        <f t="shared" si="2"/>
        <v>0</v>
      </c>
      <c r="J13" s="18">
        <f>'Property 1'!H13</f>
        <v>0</v>
      </c>
      <c r="K13" s="18">
        <f>'Property 2'!H13</f>
        <v>0</v>
      </c>
      <c r="L13" s="18">
        <f t="shared" si="3"/>
        <v>0</v>
      </c>
      <c r="M13" s="18">
        <f>'Property 1'!J13+'Property 2'!J13</f>
        <v>0</v>
      </c>
      <c r="N13" s="18">
        <f>'Private Lending'!C13</f>
        <v>0</v>
      </c>
      <c r="O13" s="18">
        <v>0</v>
      </c>
      <c r="P13" s="18">
        <v>0</v>
      </c>
      <c r="Q13" s="18">
        <v>0</v>
      </c>
      <c r="R13" s="18">
        <f>'Land Development'!C12</f>
        <v>0</v>
      </c>
      <c r="S13" s="18">
        <f>SUM(L13:R13)</f>
        <v>0</v>
      </c>
      <c r="T13" s="18">
        <v>0</v>
      </c>
      <c r="U13" s="18">
        <v>0</v>
      </c>
      <c r="V13" s="18">
        <v>0</v>
      </c>
      <c r="W13" s="18">
        <v>0</v>
      </c>
      <c r="X13" s="18">
        <f t="shared" si="5"/>
        <v>0</v>
      </c>
      <c r="Y13" s="15">
        <f>SUM(L13:R13)+X13</f>
        <v>0</v>
      </c>
      <c r="Z13" s="19">
        <f t="shared" si="0"/>
        <v>0</v>
      </c>
      <c r="AA13" s="18"/>
    </row>
    <row r="14" spans="1:29" x14ac:dyDescent="0.3">
      <c r="D14" s="13"/>
    </row>
  </sheetData>
  <mergeCells count="5">
    <mergeCell ref="I1:L1"/>
    <mergeCell ref="D1:G1"/>
    <mergeCell ref="T1:U1"/>
    <mergeCell ref="V1:W1"/>
    <mergeCell ref="M1:P1"/>
  </mergeCells>
  <conditionalFormatting sqref="AA3:AA13">
    <cfRule type="cellIs" dxfId="2" priority="6" operator="greaterThan">
      <formula>$AA$2</formula>
    </cfRule>
  </conditionalFormatting>
  <conditionalFormatting sqref="AA3:AA12">
    <cfRule type="cellIs" dxfId="1" priority="5" operator="greaterThan">
      <formula>$AA$2</formula>
    </cfRule>
  </conditionalFormatting>
  <conditionalFormatting sqref="Z1:Z1048576">
    <cfRule type="cellIs" dxfId="0" priority="1" operator="greaterThan">
      <formula>$AA$2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090F2-8178-4EE4-862D-8436F7975E90}">
  <dimension ref="A1:J13"/>
  <sheetViews>
    <sheetView workbookViewId="0">
      <selection sqref="A1:B1048576"/>
    </sheetView>
  </sheetViews>
  <sheetFormatPr defaultRowHeight="14.4" x14ac:dyDescent="0.3"/>
  <cols>
    <col min="2" max="2" width="8.88671875" style="12"/>
    <col min="7" max="7" width="12.44140625" bestFit="1" customWidth="1"/>
    <col min="8" max="8" width="12.33203125" style="8" bestFit="1" customWidth="1"/>
    <col min="9" max="9" width="11.21875" customWidth="1"/>
    <col min="10" max="10" width="12.21875" customWidth="1"/>
  </cols>
  <sheetData>
    <row r="1" spans="1:10" ht="43.2" x14ac:dyDescent="0.3">
      <c r="G1" s="4" t="s">
        <v>17</v>
      </c>
    </row>
    <row r="2" spans="1:10" ht="43.2" x14ac:dyDescent="0.3">
      <c r="A2" s="9" t="s">
        <v>4</v>
      </c>
      <c r="B2" s="17" t="s">
        <v>14</v>
      </c>
      <c r="C2" s="28" t="s">
        <v>0</v>
      </c>
      <c r="D2" s="28" t="s">
        <v>1</v>
      </c>
      <c r="E2" s="28" t="s">
        <v>2</v>
      </c>
      <c r="F2" s="28" t="s">
        <v>3</v>
      </c>
      <c r="G2" s="25"/>
      <c r="H2" s="29" t="s">
        <v>18</v>
      </c>
      <c r="I2" s="28" t="s">
        <v>8</v>
      </c>
      <c r="J2" s="28" t="s">
        <v>29</v>
      </c>
    </row>
    <row r="3" spans="1:10" x14ac:dyDescent="0.3">
      <c r="A3" s="9">
        <v>2020</v>
      </c>
      <c r="B3" s="30"/>
      <c r="C3" s="1"/>
      <c r="D3" s="1"/>
      <c r="E3" s="1"/>
      <c r="F3" s="1"/>
      <c r="G3" s="31">
        <f>SUM(G2*1.03)</f>
        <v>0</v>
      </c>
      <c r="H3" s="31">
        <f>SUM(G2*0.8)-C3</f>
        <v>0</v>
      </c>
      <c r="I3" s="9"/>
      <c r="J3" s="30"/>
    </row>
    <row r="4" spans="1:10" x14ac:dyDescent="0.3">
      <c r="A4" s="9">
        <v>2021</v>
      </c>
      <c r="B4" s="17">
        <f>SUM(B3+1)</f>
        <v>1</v>
      </c>
      <c r="C4" s="2"/>
      <c r="D4" s="2"/>
      <c r="E4" s="2"/>
      <c r="F4" s="2"/>
      <c r="G4" s="31">
        <f t="shared" ref="G4:G13" si="0">SUM(G3*1.03)</f>
        <v>0</v>
      </c>
      <c r="H4" s="31">
        <f>SUM(G3*0.8)-C4</f>
        <v>0</v>
      </c>
      <c r="I4" s="9"/>
      <c r="J4" s="30"/>
    </row>
    <row r="5" spans="1:10" x14ac:dyDescent="0.3">
      <c r="A5" s="9">
        <v>2022</v>
      </c>
      <c r="B5" s="17">
        <f t="shared" ref="B5:B13" si="1">SUM(B4+1)</f>
        <v>2</v>
      </c>
      <c r="C5" s="1"/>
      <c r="D5" s="1"/>
      <c r="E5" s="1"/>
      <c r="F5" s="1"/>
      <c r="G5" s="31">
        <f t="shared" si="0"/>
        <v>0</v>
      </c>
      <c r="H5" s="31">
        <f>SUM(G4*0.8)-C5</f>
        <v>0</v>
      </c>
      <c r="I5" s="9"/>
      <c r="J5" s="30"/>
    </row>
    <row r="6" spans="1:10" x14ac:dyDescent="0.3">
      <c r="A6" s="10">
        <v>2023</v>
      </c>
      <c r="B6" s="17">
        <f t="shared" si="1"/>
        <v>3</v>
      </c>
      <c r="C6" s="2"/>
      <c r="D6" s="2"/>
      <c r="E6" s="2"/>
      <c r="F6" s="2"/>
      <c r="G6" s="31">
        <f t="shared" si="0"/>
        <v>0</v>
      </c>
      <c r="H6" s="31">
        <f>SUM(G5*0.8)-C6</f>
        <v>0</v>
      </c>
      <c r="I6" s="11">
        <f t="shared" ref="I6:I10" si="2">SUM(H6*0.07)/12</f>
        <v>0</v>
      </c>
      <c r="J6" s="30"/>
    </row>
    <row r="7" spans="1:10" x14ac:dyDescent="0.3">
      <c r="A7" s="9">
        <v>2024</v>
      </c>
      <c r="B7" s="17">
        <f t="shared" si="1"/>
        <v>4</v>
      </c>
      <c r="C7" s="1"/>
      <c r="D7" s="1"/>
      <c r="E7" s="1"/>
      <c r="F7" s="1"/>
      <c r="G7" s="31">
        <f t="shared" si="0"/>
        <v>0</v>
      </c>
      <c r="H7" s="31">
        <f>SUM(G6*0.8)-C7</f>
        <v>0</v>
      </c>
      <c r="I7" s="11">
        <f t="shared" si="2"/>
        <v>0</v>
      </c>
      <c r="J7" s="30"/>
    </row>
    <row r="8" spans="1:10" x14ac:dyDescent="0.3">
      <c r="A8" s="9">
        <v>2025</v>
      </c>
      <c r="B8" s="17">
        <f t="shared" si="1"/>
        <v>5</v>
      </c>
      <c r="C8" s="2"/>
      <c r="D8" s="2"/>
      <c r="E8" s="2"/>
      <c r="F8" s="2"/>
      <c r="G8" s="31">
        <f t="shared" si="0"/>
        <v>0</v>
      </c>
      <c r="H8" s="31">
        <f>SUM(G7*0.8)-C8</f>
        <v>0</v>
      </c>
      <c r="I8" s="11">
        <f t="shared" si="2"/>
        <v>0</v>
      </c>
      <c r="J8" s="30"/>
    </row>
    <row r="9" spans="1:10" x14ac:dyDescent="0.3">
      <c r="A9" s="9">
        <v>2026</v>
      </c>
      <c r="B9" s="17">
        <f t="shared" si="1"/>
        <v>6</v>
      </c>
      <c r="C9" s="1"/>
      <c r="D9" s="1"/>
      <c r="E9" s="1"/>
      <c r="F9" s="1"/>
      <c r="G9" s="31">
        <f t="shared" si="0"/>
        <v>0</v>
      </c>
      <c r="H9" s="31">
        <f>SUM(G8*0.8)-C9</f>
        <v>0</v>
      </c>
      <c r="I9" s="11">
        <f t="shared" si="2"/>
        <v>0</v>
      </c>
      <c r="J9" s="30"/>
    </row>
    <row r="10" spans="1:10" x14ac:dyDescent="0.3">
      <c r="A10" s="9">
        <v>2027</v>
      </c>
      <c r="B10" s="17">
        <f t="shared" si="1"/>
        <v>7</v>
      </c>
      <c r="C10" s="2"/>
      <c r="D10" s="2"/>
      <c r="E10" s="2"/>
      <c r="F10" s="2"/>
      <c r="G10" s="31">
        <f t="shared" si="0"/>
        <v>0</v>
      </c>
      <c r="H10" s="31">
        <f>SUM(G9*0.8)-C10</f>
        <v>0</v>
      </c>
      <c r="I10" s="11">
        <f t="shared" si="2"/>
        <v>0</v>
      </c>
      <c r="J10" s="30"/>
    </row>
    <row r="11" spans="1:10" x14ac:dyDescent="0.3">
      <c r="A11" s="10">
        <v>2028</v>
      </c>
      <c r="B11" s="17">
        <f t="shared" si="1"/>
        <v>8</v>
      </c>
      <c r="C11" s="1"/>
      <c r="D11" s="1"/>
      <c r="E11" s="1"/>
      <c r="F11" s="1"/>
      <c r="G11" s="31">
        <f t="shared" si="0"/>
        <v>0</v>
      </c>
      <c r="H11" s="31">
        <f>SUM(G10*0.8)-C11</f>
        <v>0</v>
      </c>
      <c r="I11" s="11">
        <f>SUM(H11*0.07)/12</f>
        <v>0</v>
      </c>
      <c r="J11" s="30"/>
    </row>
    <row r="12" spans="1:10" x14ac:dyDescent="0.3">
      <c r="A12" s="9">
        <v>2029</v>
      </c>
      <c r="B12" s="17">
        <f t="shared" si="1"/>
        <v>9</v>
      </c>
      <c r="C12" s="2"/>
      <c r="D12" s="2"/>
      <c r="E12" s="2"/>
      <c r="F12" s="2"/>
      <c r="G12" s="31">
        <f t="shared" si="0"/>
        <v>0</v>
      </c>
      <c r="H12" s="31">
        <f>SUM(G11*0.8)-C12</f>
        <v>0</v>
      </c>
      <c r="I12" s="11">
        <f t="shared" ref="I12:I13" si="3">SUM(H12*0.07)/12</f>
        <v>0</v>
      </c>
      <c r="J12" s="30"/>
    </row>
    <row r="13" spans="1:10" x14ac:dyDescent="0.3">
      <c r="A13" s="9">
        <v>2030</v>
      </c>
      <c r="B13" s="17">
        <f t="shared" si="1"/>
        <v>10</v>
      </c>
      <c r="C13" s="49"/>
      <c r="D13" s="1"/>
      <c r="E13" s="1"/>
      <c r="F13" s="1"/>
      <c r="G13" s="31">
        <f t="shared" si="0"/>
        <v>0</v>
      </c>
      <c r="H13" s="31">
        <f>SUM(G12*0.8)-C13</f>
        <v>0</v>
      </c>
      <c r="I13" s="11">
        <f t="shared" si="3"/>
        <v>0</v>
      </c>
      <c r="J13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C2453-7998-42D9-B912-33A810DFDF9A}">
  <dimension ref="A1:J13"/>
  <sheetViews>
    <sheetView workbookViewId="0">
      <selection activeCell="G17" sqref="G17"/>
    </sheetView>
  </sheetViews>
  <sheetFormatPr defaultRowHeight="14.4" x14ac:dyDescent="0.3"/>
  <cols>
    <col min="2" max="2" width="8.88671875" style="12"/>
    <col min="7" max="7" width="12.44140625" bestFit="1" customWidth="1"/>
    <col min="8" max="8" width="12.33203125" style="8" bestFit="1" customWidth="1"/>
    <col min="9" max="9" width="11.21875" customWidth="1"/>
    <col min="10" max="10" width="12.21875" customWidth="1"/>
  </cols>
  <sheetData>
    <row r="1" spans="1:10" ht="43.2" x14ac:dyDescent="0.3">
      <c r="G1" s="4" t="s">
        <v>17</v>
      </c>
    </row>
    <row r="2" spans="1:10" ht="43.2" x14ac:dyDescent="0.3">
      <c r="A2" s="9" t="s">
        <v>4</v>
      </c>
      <c r="B2" s="17" t="s">
        <v>14</v>
      </c>
      <c r="C2" s="28" t="s">
        <v>0</v>
      </c>
      <c r="D2" s="28" t="s">
        <v>1</v>
      </c>
      <c r="E2" s="28" t="s">
        <v>2</v>
      </c>
      <c r="F2" s="28" t="s">
        <v>3</v>
      </c>
      <c r="G2" s="25"/>
      <c r="H2" s="29" t="s">
        <v>18</v>
      </c>
      <c r="I2" s="28" t="s">
        <v>8</v>
      </c>
      <c r="J2" s="28" t="s">
        <v>29</v>
      </c>
    </row>
    <row r="3" spans="1:10" x14ac:dyDescent="0.3">
      <c r="A3" s="9">
        <v>2020</v>
      </c>
      <c r="B3" s="30"/>
      <c r="C3" s="1"/>
      <c r="D3" s="1"/>
      <c r="E3" s="1"/>
      <c r="F3" s="1"/>
      <c r="G3" s="31">
        <f>SUM(G2*1.03)</f>
        <v>0</v>
      </c>
      <c r="H3" s="31">
        <f>SUM(G2*0.8)-C3</f>
        <v>0</v>
      </c>
      <c r="I3" s="9"/>
      <c r="J3" s="30"/>
    </row>
    <row r="4" spans="1:10" x14ac:dyDescent="0.3">
      <c r="A4" s="9">
        <v>2021</v>
      </c>
      <c r="B4" s="17">
        <f>SUM(B3+1)</f>
        <v>1</v>
      </c>
      <c r="C4" s="2"/>
      <c r="D4" s="2"/>
      <c r="E4" s="2"/>
      <c r="F4" s="2"/>
      <c r="G4" s="31">
        <f t="shared" ref="G4:G13" si="0">SUM(G3*1.03)</f>
        <v>0</v>
      </c>
      <c r="H4" s="31">
        <f>SUM(G3*0.8)-C4</f>
        <v>0</v>
      </c>
      <c r="I4" s="9"/>
      <c r="J4" s="30"/>
    </row>
    <row r="5" spans="1:10" x14ac:dyDescent="0.3">
      <c r="A5" s="9">
        <v>2022</v>
      </c>
      <c r="B5" s="17">
        <f t="shared" ref="B5:B13" si="1">SUM(B4+1)</f>
        <v>2</v>
      </c>
      <c r="C5" s="1"/>
      <c r="D5" s="1"/>
      <c r="E5" s="1"/>
      <c r="F5" s="1"/>
      <c r="G5" s="31">
        <f t="shared" si="0"/>
        <v>0</v>
      </c>
      <c r="H5" s="31">
        <f>SUM(G4*0.8)-C5</f>
        <v>0</v>
      </c>
      <c r="I5" s="9"/>
      <c r="J5" s="30"/>
    </row>
    <row r="6" spans="1:10" x14ac:dyDescent="0.3">
      <c r="A6" s="10">
        <v>2023</v>
      </c>
      <c r="B6" s="17">
        <f t="shared" si="1"/>
        <v>3</v>
      </c>
      <c r="C6" s="2"/>
      <c r="D6" s="2"/>
      <c r="E6" s="2"/>
      <c r="F6" s="2"/>
      <c r="G6" s="31">
        <f t="shared" si="0"/>
        <v>0</v>
      </c>
      <c r="H6" s="31">
        <f>SUM(G5*0.8)-C6</f>
        <v>0</v>
      </c>
      <c r="I6" s="11">
        <f t="shared" ref="I6:I10" si="2">SUM(H6*0.07)/12</f>
        <v>0</v>
      </c>
      <c r="J6" s="30"/>
    </row>
    <row r="7" spans="1:10" x14ac:dyDescent="0.3">
      <c r="A7" s="9">
        <v>2024</v>
      </c>
      <c r="B7" s="17">
        <f t="shared" si="1"/>
        <v>4</v>
      </c>
      <c r="C7" s="1"/>
      <c r="D7" s="1"/>
      <c r="E7" s="1"/>
      <c r="F7" s="1"/>
      <c r="G7" s="31">
        <f t="shared" si="0"/>
        <v>0</v>
      </c>
      <c r="H7" s="31">
        <f>SUM(G6*0.8)-C7</f>
        <v>0</v>
      </c>
      <c r="I7" s="11">
        <f t="shared" si="2"/>
        <v>0</v>
      </c>
      <c r="J7" s="30"/>
    </row>
    <row r="8" spans="1:10" x14ac:dyDescent="0.3">
      <c r="A8" s="9">
        <v>2025</v>
      </c>
      <c r="B8" s="17">
        <f t="shared" si="1"/>
        <v>5</v>
      </c>
      <c r="C8" s="2"/>
      <c r="D8" s="2"/>
      <c r="E8" s="2"/>
      <c r="F8" s="2"/>
      <c r="G8" s="31">
        <f t="shared" si="0"/>
        <v>0</v>
      </c>
      <c r="H8" s="31">
        <f>SUM(G7*0.8)-C8</f>
        <v>0</v>
      </c>
      <c r="I8" s="11">
        <f t="shared" si="2"/>
        <v>0</v>
      </c>
      <c r="J8" s="30"/>
    </row>
    <row r="9" spans="1:10" x14ac:dyDescent="0.3">
      <c r="A9" s="9">
        <v>2026</v>
      </c>
      <c r="B9" s="17">
        <f t="shared" si="1"/>
        <v>6</v>
      </c>
      <c r="C9" s="1"/>
      <c r="D9" s="1"/>
      <c r="E9" s="1"/>
      <c r="F9" s="1"/>
      <c r="G9" s="31">
        <f t="shared" si="0"/>
        <v>0</v>
      </c>
      <c r="H9" s="31">
        <f>SUM(G8*0.8)-C9</f>
        <v>0</v>
      </c>
      <c r="I9" s="11">
        <f t="shared" si="2"/>
        <v>0</v>
      </c>
      <c r="J9" s="30"/>
    </row>
    <row r="10" spans="1:10" x14ac:dyDescent="0.3">
      <c r="A10" s="9">
        <v>2027</v>
      </c>
      <c r="B10" s="17">
        <f t="shared" si="1"/>
        <v>7</v>
      </c>
      <c r="C10" s="2"/>
      <c r="D10" s="2"/>
      <c r="E10" s="2"/>
      <c r="F10" s="2"/>
      <c r="G10" s="31">
        <f t="shared" si="0"/>
        <v>0</v>
      </c>
      <c r="H10" s="31">
        <f>SUM(G9*0.8)-C10</f>
        <v>0</v>
      </c>
      <c r="I10" s="11">
        <f t="shared" si="2"/>
        <v>0</v>
      </c>
      <c r="J10" s="30"/>
    </row>
    <row r="11" spans="1:10" x14ac:dyDescent="0.3">
      <c r="A11" s="10">
        <v>2028</v>
      </c>
      <c r="B11" s="17">
        <f t="shared" si="1"/>
        <v>8</v>
      </c>
      <c r="C11" s="1"/>
      <c r="D11" s="1"/>
      <c r="E11" s="1"/>
      <c r="F11" s="1"/>
      <c r="G11" s="31">
        <f t="shared" si="0"/>
        <v>0</v>
      </c>
      <c r="H11" s="31">
        <f>SUM(G10*0.8)-C11</f>
        <v>0</v>
      </c>
      <c r="I11" s="11">
        <f>SUM(H11*0.07)/12</f>
        <v>0</v>
      </c>
      <c r="J11" s="30"/>
    </row>
    <row r="12" spans="1:10" x14ac:dyDescent="0.3">
      <c r="A12" s="9">
        <v>2029</v>
      </c>
      <c r="B12" s="17">
        <f t="shared" si="1"/>
        <v>9</v>
      </c>
      <c r="C12" s="2"/>
      <c r="D12" s="2"/>
      <c r="E12" s="2"/>
      <c r="F12" s="2"/>
      <c r="G12" s="31">
        <f t="shared" si="0"/>
        <v>0</v>
      </c>
      <c r="H12" s="31">
        <f>SUM(G11*0.8)-C12</f>
        <v>0</v>
      </c>
      <c r="I12" s="11">
        <f t="shared" ref="I12:I13" si="3">SUM(H12*0.07)/12</f>
        <v>0</v>
      </c>
      <c r="J12" s="30"/>
    </row>
    <row r="13" spans="1:10" x14ac:dyDescent="0.3">
      <c r="A13" s="9">
        <v>2030</v>
      </c>
      <c r="B13" s="17">
        <f t="shared" si="1"/>
        <v>10</v>
      </c>
      <c r="C13" s="49"/>
      <c r="D13" s="1"/>
      <c r="E13" s="1"/>
      <c r="F13" s="1"/>
      <c r="G13" s="31">
        <f t="shared" si="0"/>
        <v>0</v>
      </c>
      <c r="H13" s="31">
        <f>SUM(G12*0.8)-C13</f>
        <v>0</v>
      </c>
      <c r="I13" s="11">
        <f t="shared" si="3"/>
        <v>0</v>
      </c>
      <c r="J13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8FF5E-F969-4E70-9E42-B3A8A206AE3C}">
  <dimension ref="A1:H14"/>
  <sheetViews>
    <sheetView workbookViewId="0">
      <selection activeCell="C3" sqref="C3"/>
    </sheetView>
  </sheetViews>
  <sheetFormatPr defaultRowHeight="14.4" x14ac:dyDescent="0.3"/>
  <cols>
    <col min="2" max="2" width="11.5546875" style="12" customWidth="1"/>
    <col min="3" max="3" width="12.5546875" bestFit="1" customWidth="1"/>
    <col min="4" max="4" width="13.109375" bestFit="1" customWidth="1"/>
    <col min="5" max="7" width="12.5546875" bestFit="1" customWidth="1"/>
  </cols>
  <sheetData>
    <row r="1" spans="1:8" ht="14.4" customHeight="1" x14ac:dyDescent="0.3">
      <c r="A1" s="53" t="s">
        <v>32</v>
      </c>
      <c r="B1" s="53"/>
      <c r="C1" s="54" t="s">
        <v>37</v>
      </c>
      <c r="D1" s="54"/>
      <c r="E1" s="54"/>
      <c r="F1" s="54"/>
      <c r="G1" s="54"/>
      <c r="H1" s="54"/>
    </row>
    <row r="2" spans="1:8" ht="43.2" customHeight="1" x14ac:dyDescent="0.3">
      <c r="A2" s="9" t="s">
        <v>4</v>
      </c>
      <c r="B2" s="17" t="s">
        <v>14</v>
      </c>
      <c r="C2" s="4" t="s">
        <v>38</v>
      </c>
      <c r="D2" s="12"/>
      <c r="E2" s="14"/>
      <c r="F2" s="12"/>
      <c r="G2" s="14"/>
    </row>
    <row r="3" spans="1:8" x14ac:dyDescent="0.3">
      <c r="A3" s="9">
        <v>2020</v>
      </c>
      <c r="B3" s="30"/>
      <c r="C3" s="27"/>
      <c r="D3" s="18"/>
      <c r="E3" s="18"/>
      <c r="F3" s="18"/>
      <c r="G3" s="18"/>
    </row>
    <row r="4" spans="1:8" x14ac:dyDescent="0.3">
      <c r="A4" s="9">
        <v>2021</v>
      </c>
      <c r="B4" s="17">
        <f>SUM(B3+1)</f>
        <v>1</v>
      </c>
      <c r="D4" s="12"/>
      <c r="E4" s="12"/>
      <c r="F4" s="12"/>
      <c r="G4" s="12"/>
    </row>
    <row r="5" spans="1:8" x14ac:dyDescent="0.3">
      <c r="A5" s="9">
        <v>2022</v>
      </c>
      <c r="B5" s="17">
        <f t="shared" ref="B5:B13" si="0">SUM(B4+1)</f>
        <v>2</v>
      </c>
      <c r="D5" s="12"/>
      <c r="E5" s="12"/>
      <c r="F5" s="12"/>
      <c r="G5" s="12"/>
    </row>
    <row r="6" spans="1:8" x14ac:dyDescent="0.3">
      <c r="A6" s="10">
        <v>2023</v>
      </c>
      <c r="B6" s="17">
        <f t="shared" si="0"/>
        <v>3</v>
      </c>
      <c r="D6" s="12"/>
      <c r="E6" s="12"/>
      <c r="F6" s="12"/>
      <c r="G6" s="12"/>
    </row>
    <row r="7" spans="1:8" x14ac:dyDescent="0.3">
      <c r="A7" s="9">
        <v>2024</v>
      </c>
      <c r="B7" s="17">
        <f t="shared" si="0"/>
        <v>4</v>
      </c>
      <c r="D7" s="12"/>
      <c r="E7" s="12"/>
      <c r="F7" s="12"/>
      <c r="G7" s="12"/>
    </row>
    <row r="8" spans="1:8" x14ac:dyDescent="0.3">
      <c r="A8" s="9">
        <v>2025</v>
      </c>
      <c r="B8" s="17">
        <f t="shared" si="0"/>
        <v>5</v>
      </c>
      <c r="D8" s="12"/>
      <c r="E8" s="12"/>
      <c r="F8" s="12"/>
      <c r="G8" s="12"/>
    </row>
    <row r="9" spans="1:8" x14ac:dyDescent="0.3">
      <c r="A9" s="9">
        <v>2026</v>
      </c>
      <c r="B9" s="17">
        <f t="shared" si="0"/>
        <v>6</v>
      </c>
      <c r="D9" s="12"/>
      <c r="E9" s="12"/>
      <c r="F9" s="12"/>
      <c r="G9" s="12"/>
    </row>
    <row r="10" spans="1:8" x14ac:dyDescent="0.3">
      <c r="A10" s="9">
        <v>2027</v>
      </c>
      <c r="B10" s="17">
        <f t="shared" si="0"/>
        <v>7</v>
      </c>
      <c r="D10" s="12"/>
      <c r="E10" s="12"/>
      <c r="F10" s="12"/>
      <c r="G10" s="12"/>
    </row>
    <row r="11" spans="1:8" x14ac:dyDescent="0.3">
      <c r="A11" s="10">
        <v>2028</v>
      </c>
      <c r="B11" s="17">
        <f t="shared" si="0"/>
        <v>8</v>
      </c>
      <c r="D11" s="12"/>
      <c r="E11" s="12"/>
      <c r="F11" s="12"/>
      <c r="G11" s="12"/>
    </row>
    <row r="12" spans="1:8" x14ac:dyDescent="0.3">
      <c r="A12" s="9">
        <v>2029</v>
      </c>
      <c r="B12" s="17">
        <f t="shared" si="0"/>
        <v>9</v>
      </c>
      <c r="D12" s="12"/>
      <c r="E12" s="12"/>
      <c r="F12" s="12"/>
      <c r="G12" s="12"/>
    </row>
    <row r="13" spans="1:8" x14ac:dyDescent="0.3">
      <c r="A13" s="9">
        <v>2030</v>
      </c>
      <c r="B13" s="17">
        <f t="shared" si="0"/>
        <v>10</v>
      </c>
      <c r="D13" s="12"/>
      <c r="E13" s="12"/>
      <c r="F13" s="12"/>
      <c r="G13" s="12"/>
    </row>
    <row r="14" spans="1:8" x14ac:dyDescent="0.3">
      <c r="D14" s="12"/>
      <c r="E14" s="12"/>
      <c r="F14" s="12"/>
      <c r="G14" s="12"/>
    </row>
  </sheetData>
  <mergeCells count="2">
    <mergeCell ref="A1:B1"/>
    <mergeCell ref="C1:H1"/>
  </mergeCells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F8490-F197-4E97-B295-2A6AEDF48B89}">
  <dimension ref="A1:J12"/>
  <sheetViews>
    <sheetView workbookViewId="0">
      <selection activeCell="C7" sqref="C7"/>
    </sheetView>
  </sheetViews>
  <sheetFormatPr defaultRowHeight="14.4" x14ac:dyDescent="0.3"/>
  <cols>
    <col min="3" max="3" width="18.33203125" bestFit="1" customWidth="1"/>
    <col min="4" max="4" width="111.5546875" bestFit="1" customWidth="1"/>
  </cols>
  <sheetData>
    <row r="1" spans="1:10" x14ac:dyDescent="0.3">
      <c r="A1" t="s">
        <v>4</v>
      </c>
      <c r="B1" t="s">
        <v>14</v>
      </c>
      <c r="C1" t="s">
        <v>5</v>
      </c>
    </row>
    <row r="2" spans="1:10" x14ac:dyDescent="0.3">
      <c r="A2">
        <v>2020</v>
      </c>
      <c r="B2" s="26"/>
      <c r="C2" s="7"/>
      <c r="D2" s="3" t="s">
        <v>28</v>
      </c>
      <c r="E2" s="3"/>
      <c r="F2" s="3"/>
      <c r="G2" s="3"/>
      <c r="H2" s="3"/>
      <c r="I2" s="3"/>
      <c r="J2" s="3"/>
    </row>
    <row r="3" spans="1:10" x14ac:dyDescent="0.3">
      <c r="A3">
        <v>2021</v>
      </c>
      <c r="B3">
        <f>SUM(B2+1)</f>
        <v>1</v>
      </c>
      <c r="C3" s="7"/>
      <c r="D3" s="6" t="s">
        <v>26</v>
      </c>
      <c r="E3" s="3"/>
      <c r="F3" s="3"/>
      <c r="G3" s="3"/>
      <c r="H3" s="3"/>
      <c r="I3" s="3"/>
      <c r="J3" s="3"/>
    </row>
    <row r="4" spans="1:10" x14ac:dyDescent="0.3">
      <c r="A4">
        <v>2021</v>
      </c>
      <c r="B4">
        <f t="shared" ref="B4:B12" si="0">SUM(B3+1)</f>
        <v>2</v>
      </c>
      <c r="C4" s="7"/>
      <c r="D4" s="6" t="s">
        <v>27</v>
      </c>
      <c r="E4" s="3"/>
      <c r="F4" s="3"/>
      <c r="G4" s="3"/>
      <c r="H4" s="3"/>
      <c r="I4" s="3"/>
      <c r="J4" s="3"/>
    </row>
    <row r="5" spans="1:10" x14ac:dyDescent="0.3">
      <c r="A5">
        <v>2022</v>
      </c>
      <c r="B5">
        <f t="shared" si="0"/>
        <v>3</v>
      </c>
      <c r="C5" s="7"/>
      <c r="D5" s="6"/>
      <c r="E5" s="3"/>
      <c r="F5" s="3"/>
      <c r="G5" s="3"/>
      <c r="H5" s="3"/>
      <c r="I5" s="3"/>
      <c r="J5" s="3"/>
    </row>
    <row r="6" spans="1:10" x14ac:dyDescent="0.3">
      <c r="A6">
        <v>2023</v>
      </c>
      <c r="B6">
        <f t="shared" si="0"/>
        <v>4</v>
      </c>
      <c r="C6" s="7"/>
      <c r="D6" s="6"/>
      <c r="E6" s="3"/>
      <c r="F6" s="3"/>
      <c r="G6" s="3"/>
      <c r="H6" s="3"/>
      <c r="I6" s="3"/>
      <c r="J6" s="3"/>
    </row>
    <row r="7" spans="1:10" x14ac:dyDescent="0.3">
      <c r="A7">
        <v>2024</v>
      </c>
      <c r="B7">
        <f t="shared" si="0"/>
        <v>5</v>
      </c>
      <c r="C7" s="27">
        <v>0</v>
      </c>
      <c r="D7" s="6" t="s">
        <v>30</v>
      </c>
      <c r="E7" s="3"/>
      <c r="F7" s="3"/>
      <c r="G7" s="3"/>
      <c r="H7" s="3"/>
      <c r="I7" s="3"/>
      <c r="J7" s="3"/>
    </row>
    <row r="8" spans="1:10" x14ac:dyDescent="0.3">
      <c r="A8">
        <v>2025</v>
      </c>
      <c r="B8">
        <f t="shared" si="0"/>
        <v>6</v>
      </c>
      <c r="C8" s="27">
        <v>0</v>
      </c>
      <c r="D8" s="6"/>
      <c r="E8" s="3"/>
      <c r="F8" s="3"/>
      <c r="G8" s="3"/>
      <c r="H8" s="3"/>
      <c r="I8" s="3"/>
      <c r="J8" s="3"/>
    </row>
    <row r="9" spans="1:10" x14ac:dyDescent="0.3">
      <c r="A9">
        <v>2026</v>
      </c>
      <c r="B9">
        <f t="shared" si="0"/>
        <v>7</v>
      </c>
      <c r="C9" s="27">
        <v>0</v>
      </c>
      <c r="D9" s="6"/>
      <c r="E9" s="3"/>
      <c r="F9" s="3"/>
      <c r="G9" s="3"/>
      <c r="H9" s="3"/>
      <c r="I9" s="3"/>
      <c r="J9" s="3"/>
    </row>
    <row r="10" spans="1:10" x14ac:dyDescent="0.3">
      <c r="A10">
        <v>2027</v>
      </c>
      <c r="B10">
        <f t="shared" si="0"/>
        <v>8</v>
      </c>
      <c r="C10" s="27">
        <v>0</v>
      </c>
      <c r="D10" s="6"/>
      <c r="E10" s="3"/>
      <c r="F10" s="3"/>
      <c r="G10" s="3"/>
      <c r="H10" s="3"/>
      <c r="I10" s="3"/>
      <c r="J10" s="3"/>
    </row>
    <row r="11" spans="1:10" x14ac:dyDescent="0.3">
      <c r="A11">
        <v>2028</v>
      </c>
      <c r="B11">
        <f t="shared" si="0"/>
        <v>9</v>
      </c>
      <c r="C11" s="27">
        <v>0</v>
      </c>
      <c r="D11" s="6"/>
      <c r="E11" s="3"/>
      <c r="F11" s="3"/>
      <c r="G11" s="3"/>
      <c r="H11" s="3"/>
      <c r="I11" s="3"/>
      <c r="J11" s="3"/>
    </row>
    <row r="12" spans="1:10" x14ac:dyDescent="0.3">
      <c r="A12">
        <v>2029</v>
      </c>
      <c r="B12">
        <f t="shared" si="0"/>
        <v>10</v>
      </c>
      <c r="C12" s="27">
        <v>0</v>
      </c>
      <c r="D12" s="6"/>
    </row>
  </sheetData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BB1D5-F020-495B-892E-28F6C2569078}">
  <dimension ref="A1:F10"/>
  <sheetViews>
    <sheetView tabSelected="1" workbookViewId="0">
      <selection activeCell="F3" sqref="F3"/>
    </sheetView>
  </sheetViews>
  <sheetFormatPr defaultRowHeight="14.4" x14ac:dyDescent="0.3"/>
  <sheetData>
    <row r="1" spans="1:6" x14ac:dyDescent="0.3">
      <c r="A1" s="5">
        <v>384000</v>
      </c>
      <c r="B1" s="5">
        <v>13322.54</v>
      </c>
      <c r="C1" s="5">
        <v>7369.42</v>
      </c>
      <c r="D1" s="5">
        <v>376630.55</v>
      </c>
      <c r="F1" t="s">
        <v>41</v>
      </c>
    </row>
    <row r="2" spans="1:6" x14ac:dyDescent="0.3">
      <c r="A2" s="5">
        <v>376630.55</v>
      </c>
      <c r="B2" s="5">
        <v>13060.41</v>
      </c>
      <c r="C2" s="5">
        <v>7631.55</v>
      </c>
      <c r="D2" s="5">
        <v>368998.99</v>
      </c>
      <c r="F2" t="s">
        <v>42</v>
      </c>
    </row>
    <row r="3" spans="1:6" x14ac:dyDescent="0.3">
      <c r="A3" s="5">
        <v>368998.99</v>
      </c>
      <c r="B3" s="5">
        <v>12788.98</v>
      </c>
      <c r="C3" s="5">
        <v>7902.98</v>
      </c>
      <c r="D3" s="5">
        <v>361096</v>
      </c>
    </row>
    <row r="4" spans="1:6" x14ac:dyDescent="0.3">
      <c r="A4" s="5">
        <v>361096</v>
      </c>
      <c r="B4" s="5">
        <v>12507.91</v>
      </c>
      <c r="C4" s="5">
        <v>8184.05</v>
      </c>
      <c r="D4" s="5">
        <v>352911.92</v>
      </c>
    </row>
    <row r="5" spans="1:6" x14ac:dyDescent="0.3">
      <c r="A5" s="5">
        <v>352911.92</v>
      </c>
      <c r="B5" s="5">
        <v>12216.82</v>
      </c>
      <c r="C5" s="5">
        <v>8475.14</v>
      </c>
      <c r="D5" s="5">
        <v>344436.76</v>
      </c>
    </row>
    <row r="6" spans="1:6" x14ac:dyDescent="0.3">
      <c r="A6" s="5">
        <v>344436.76</v>
      </c>
      <c r="B6" s="5">
        <v>11915.38</v>
      </c>
      <c r="C6" s="5">
        <v>8776.58</v>
      </c>
      <c r="D6" s="5">
        <v>335660.16</v>
      </c>
    </row>
    <row r="7" spans="1:6" x14ac:dyDescent="0.3">
      <c r="A7" s="5">
        <v>335660.16</v>
      </c>
      <c r="B7" s="5">
        <v>11603.22</v>
      </c>
      <c r="C7" s="5">
        <v>9088.74</v>
      </c>
      <c r="D7" s="5">
        <v>326571.40999999997</v>
      </c>
    </row>
    <row r="8" spans="1:6" x14ac:dyDescent="0.3">
      <c r="A8" s="5">
        <v>326571.40999999997</v>
      </c>
      <c r="B8" s="5">
        <v>11279.97</v>
      </c>
      <c r="C8" s="5">
        <v>9411.99</v>
      </c>
      <c r="D8" s="5">
        <v>317159.40000000002</v>
      </c>
    </row>
    <row r="9" spans="1:6" x14ac:dyDescent="0.3">
      <c r="A9" s="5">
        <v>317159.40000000002</v>
      </c>
      <c r="B9" s="5">
        <v>10945.22</v>
      </c>
      <c r="C9" s="5">
        <v>9746.74</v>
      </c>
      <c r="D9" s="5">
        <v>307412.63</v>
      </c>
    </row>
    <row r="10" spans="1:6" x14ac:dyDescent="0.3">
      <c r="A10" s="5">
        <v>307412.63</v>
      </c>
      <c r="B10" s="5">
        <v>10598.55</v>
      </c>
      <c r="C10" s="5">
        <v>10093.41</v>
      </c>
      <c r="D10" s="5">
        <v>297319.2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9B467F971C7E468B9E6364CEFF7AD7" ma:contentTypeVersion="13" ma:contentTypeDescription="Create a new document." ma:contentTypeScope="" ma:versionID="c72b2bca8f3a51341b1f24fdb134d519">
  <xsd:schema xmlns:xsd="http://www.w3.org/2001/XMLSchema" xmlns:xs="http://www.w3.org/2001/XMLSchema" xmlns:p="http://schemas.microsoft.com/office/2006/metadata/properties" xmlns:ns2="16d10b6b-c51e-4790-87ed-b43e1029a765" xmlns:ns3="cf049141-567c-4f71-a459-11cc0fe66d21" targetNamespace="http://schemas.microsoft.com/office/2006/metadata/properties" ma:root="true" ma:fieldsID="89ef487ceecbe56434c6f067961db17e" ns2:_="" ns3:_="">
    <xsd:import namespace="16d10b6b-c51e-4790-87ed-b43e1029a765"/>
    <xsd:import namespace="cf049141-567c-4f71-a459-11cc0fe66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d10b6b-c51e-4790-87ed-b43e1029a7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049141-567c-4f71-a459-11cc0fe66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7DF5305-D398-4D0F-A7B5-24A2671A5AA6}"/>
</file>

<file path=customXml/itemProps2.xml><?xml version="1.0" encoding="utf-8"?>
<ds:datastoreItem xmlns:ds="http://schemas.openxmlformats.org/officeDocument/2006/customXml" ds:itemID="{711F8F3C-28A8-449E-8C14-CCE6A835465F}"/>
</file>

<file path=customXml/itemProps3.xml><?xml version="1.0" encoding="utf-8"?>
<ds:datastoreItem xmlns:ds="http://schemas.openxmlformats.org/officeDocument/2006/customXml" ds:itemID="{DF75CF64-7C10-4208-8992-40F7BEA9A2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Property 1</vt:lpstr>
      <vt:lpstr>Property 2</vt:lpstr>
      <vt:lpstr>Private Lending</vt:lpstr>
      <vt:lpstr>Land Development</vt:lpstr>
      <vt:lpstr>Mortgage 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 Pare</dc:creator>
  <cp:lastModifiedBy>Judi Pare</cp:lastModifiedBy>
  <dcterms:created xsi:type="dcterms:W3CDTF">2018-12-30T09:46:58Z</dcterms:created>
  <dcterms:modified xsi:type="dcterms:W3CDTF">2020-05-13T15:18:11Z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0x010100939B467F971C7E468B9E6364CEFF7AD7</vt:lpwstr>
  </property>
</Properties>
</file>