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keyspireinc.sharepoint.com/sites/Content/Shared Documents/Completed Tools and Activities/The Power of Buy and Hold/"/>
    </mc:Choice>
  </mc:AlternateContent>
  <xr:revisionPtr revIDLastSave="1013" documentId="8_{39F39A40-4AA2-434D-B27A-7679174685AC}" xr6:coauthVersionLast="47" xr6:coauthVersionMax="47" xr10:uidLastSave="{D9370071-CAD0-492C-8252-51A9801656EC}"/>
  <bookViews>
    <workbookView xWindow="-96" yWindow="-96" windowWidth="23232" windowHeight="12432" xr2:uid="{E2EA906A-78C0-4F00-832C-27761B4802E4}"/>
  </bookViews>
  <sheets>
    <sheet name="Summary" sheetId="1" r:id="rId1"/>
    <sheet name="Primary Residence" sheetId="15" r:id="rId2"/>
    <sheet name="Property 1" sheetId="16" r:id="rId3"/>
    <sheet name="Property 2" sheetId="17" r:id="rId4"/>
    <sheet name="Property 3" sheetId="18" r:id="rId5"/>
    <sheet name="Property 4" sheetId="1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/>
  <c r="F8" i="1"/>
  <c r="F6" i="19"/>
  <c r="G6" i="19" s="1"/>
  <c r="H5" i="19"/>
  <c r="G5" i="19"/>
  <c r="B5" i="19"/>
  <c r="B6" i="19" s="1"/>
  <c r="B7" i="19" s="1"/>
  <c r="B8" i="19" s="1"/>
  <c r="B9" i="19" s="1"/>
  <c r="B10" i="19" s="1"/>
  <c r="B11" i="19" s="1"/>
  <c r="B12" i="19" s="1"/>
  <c r="B13" i="19" s="1"/>
  <c r="B14" i="19" s="1"/>
  <c r="B15" i="19" s="1"/>
  <c r="B16" i="19" s="1"/>
  <c r="B17" i="19" s="1"/>
  <c r="B18" i="19" s="1"/>
  <c r="B19" i="19" s="1"/>
  <c r="A5" i="19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F7" i="18"/>
  <c r="F8" i="18" s="1"/>
  <c r="F6" i="18"/>
  <c r="G6" i="18" s="1"/>
  <c r="G5" i="18"/>
  <c r="F7" i="1" s="1"/>
  <c r="B5" i="18"/>
  <c r="B6" i="18" s="1"/>
  <c r="B7" i="18" s="1"/>
  <c r="B8" i="18" s="1"/>
  <c r="B9" i="18" s="1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A5" i="18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7" i="1"/>
  <c r="F7" i="17"/>
  <c r="F8" i="17" s="1"/>
  <c r="F6" i="17"/>
  <c r="G6" i="17" s="1"/>
  <c r="G5" i="17"/>
  <c r="H5" i="17" s="1"/>
  <c r="B5" i="17"/>
  <c r="B6" i="17" s="1"/>
  <c r="B7" i="17" s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F7" i="16"/>
  <c r="F8" i="16" s="1"/>
  <c r="G6" i="16"/>
  <c r="H6" i="16" s="1"/>
  <c r="F6" i="16"/>
  <c r="G5" i="16"/>
  <c r="H5" i="16" s="1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B5" i="15"/>
  <c r="B6" i="15" s="1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G5" i="15"/>
  <c r="H5" i="15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F6" i="15"/>
  <c r="G6" i="15" s="1"/>
  <c r="H6" i="15" s="1"/>
  <c r="D8" i="1" l="1"/>
  <c r="D7" i="1"/>
  <c r="H6" i="19"/>
  <c r="F7" i="19"/>
  <c r="F9" i="18"/>
  <c r="G8" i="18"/>
  <c r="F10" i="1" s="1"/>
  <c r="H6" i="18"/>
  <c r="G7" i="18"/>
  <c r="F9" i="1" s="1"/>
  <c r="H5" i="18"/>
  <c r="J7" i="1" s="1"/>
  <c r="K7" i="1" s="1"/>
  <c r="H6" i="17"/>
  <c r="J8" i="1" s="1"/>
  <c r="K8" i="1" s="1"/>
  <c r="F9" i="17"/>
  <c r="G8" i="17"/>
  <c r="G7" i="17"/>
  <c r="G8" i="16"/>
  <c r="F9" i="16"/>
  <c r="G7" i="16"/>
  <c r="C7" i="1"/>
  <c r="C8" i="1"/>
  <c r="F7" i="15"/>
  <c r="G7" i="15" s="1"/>
  <c r="H7" i="15" s="1"/>
  <c r="H7" i="16" l="1"/>
  <c r="D9" i="1"/>
  <c r="H8" i="16"/>
  <c r="D10" i="1"/>
  <c r="H7" i="1"/>
  <c r="F8" i="19"/>
  <c r="G7" i="19"/>
  <c r="G9" i="18"/>
  <c r="F11" i="1" s="1"/>
  <c r="F10" i="18"/>
  <c r="H8" i="18"/>
  <c r="H7" i="18"/>
  <c r="H7" i="17"/>
  <c r="G9" i="17"/>
  <c r="F10" i="17"/>
  <c r="H8" i="17"/>
  <c r="G9" i="16"/>
  <c r="F10" i="16"/>
  <c r="C9" i="1"/>
  <c r="F8" i="15"/>
  <c r="G8" i="15" s="1"/>
  <c r="H8" i="15" s="1"/>
  <c r="J9" i="1" l="1"/>
  <c r="K9" i="1" s="1"/>
  <c r="H9" i="16"/>
  <c r="D11" i="1"/>
  <c r="H7" i="19"/>
  <c r="F9" i="19"/>
  <c r="G8" i="19"/>
  <c r="H9" i="18"/>
  <c r="F11" i="18"/>
  <c r="G10" i="18"/>
  <c r="F12" i="1" s="1"/>
  <c r="F11" i="17"/>
  <c r="G10" i="17"/>
  <c r="H9" i="17"/>
  <c r="F11" i="16"/>
  <c r="G10" i="16"/>
  <c r="C10" i="1"/>
  <c r="F9" i="15"/>
  <c r="G9" i="15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H10" i="16" l="1"/>
  <c r="D12" i="1"/>
  <c r="H9" i="15"/>
  <c r="C11" i="1"/>
  <c r="H8" i="19"/>
  <c r="J10" i="1" s="1"/>
  <c r="K10" i="1" s="1"/>
  <c r="G9" i="19"/>
  <c r="F10" i="19"/>
  <c r="H10" i="18"/>
  <c r="G11" i="18"/>
  <c r="F13" i="1" s="1"/>
  <c r="F12" i="18"/>
  <c r="H10" i="17"/>
  <c r="F12" i="17"/>
  <c r="G11" i="17"/>
  <c r="F12" i="16"/>
  <c r="G11" i="16"/>
  <c r="F10" i="15"/>
  <c r="G10" i="15" s="1"/>
  <c r="H10" i="15" s="1"/>
  <c r="H11" i="16" l="1"/>
  <c r="D13" i="1"/>
  <c r="F11" i="19"/>
  <c r="G10" i="19"/>
  <c r="H9" i="19"/>
  <c r="J11" i="1" s="1"/>
  <c r="K11" i="1" s="1"/>
  <c r="F13" i="18"/>
  <c r="G12" i="18"/>
  <c r="F14" i="1" s="1"/>
  <c r="H11" i="18"/>
  <c r="H11" i="17"/>
  <c r="F13" i="17"/>
  <c r="G12" i="17"/>
  <c r="F13" i="16"/>
  <c r="G12" i="16"/>
  <c r="C12" i="1"/>
  <c r="F11" i="15"/>
  <c r="G11" i="15" s="1"/>
  <c r="H11" i="15" s="1"/>
  <c r="H12" i="16" l="1"/>
  <c r="D14" i="1"/>
  <c r="H10" i="19"/>
  <c r="J12" i="1" s="1"/>
  <c r="K12" i="1" s="1"/>
  <c r="F12" i="19"/>
  <c r="G11" i="19"/>
  <c r="H12" i="18"/>
  <c r="F14" i="18"/>
  <c r="G13" i="18"/>
  <c r="F15" i="1" s="1"/>
  <c r="H12" i="17"/>
  <c r="F14" i="17"/>
  <c r="G13" i="17"/>
  <c r="F14" i="16"/>
  <c r="G13" i="16"/>
  <c r="C13" i="1"/>
  <c r="F12" i="15"/>
  <c r="G12" i="15" s="1"/>
  <c r="H12" i="15" s="1"/>
  <c r="H8" i="1"/>
  <c r="H9" i="1"/>
  <c r="H13" i="16" l="1"/>
  <c r="D15" i="1"/>
  <c r="H11" i="19"/>
  <c r="J13" i="1" s="1"/>
  <c r="K13" i="1" s="1"/>
  <c r="G12" i="19"/>
  <c r="F13" i="19"/>
  <c r="H13" i="18"/>
  <c r="G14" i="18"/>
  <c r="F16" i="1" s="1"/>
  <c r="F15" i="18"/>
  <c r="G14" i="17"/>
  <c r="F15" i="17"/>
  <c r="H13" i="17"/>
  <c r="G14" i="16"/>
  <c r="F15" i="16"/>
  <c r="C14" i="1"/>
  <c r="F13" i="15"/>
  <c r="G13" i="15" s="1"/>
  <c r="H13" i="15" s="1"/>
  <c r="H10" i="1"/>
  <c r="H14" i="16" l="1"/>
  <c r="D16" i="1"/>
  <c r="G13" i="19"/>
  <c r="F14" i="19"/>
  <c r="H12" i="19"/>
  <c r="J14" i="1" s="1"/>
  <c r="K14" i="1" s="1"/>
  <c r="F16" i="18"/>
  <c r="G15" i="18"/>
  <c r="F17" i="1" s="1"/>
  <c r="H14" i="18"/>
  <c r="F16" i="17"/>
  <c r="G15" i="17"/>
  <c r="H14" i="17"/>
  <c r="F16" i="16"/>
  <c r="G15" i="16"/>
  <c r="C15" i="1"/>
  <c r="F14" i="15"/>
  <c r="G14" i="15" s="1"/>
  <c r="H14" i="15" s="1"/>
  <c r="H11" i="1"/>
  <c r="H15" i="16" l="1"/>
  <c r="D17" i="1"/>
  <c r="H13" i="19"/>
  <c r="J15" i="1" s="1"/>
  <c r="K15" i="1" s="1"/>
  <c r="F15" i="19"/>
  <c r="G14" i="19"/>
  <c r="H15" i="18"/>
  <c r="G16" i="18"/>
  <c r="F18" i="1" s="1"/>
  <c r="F17" i="18"/>
  <c r="H15" i="17"/>
  <c r="G16" i="17"/>
  <c r="F17" i="17"/>
  <c r="G16" i="16"/>
  <c r="F17" i="16"/>
  <c r="C16" i="1"/>
  <c r="F15" i="15"/>
  <c r="G15" i="15" s="1"/>
  <c r="H15" i="15" s="1"/>
  <c r="H12" i="1"/>
  <c r="H16" i="16" l="1"/>
  <c r="D18" i="1"/>
  <c r="H14" i="19"/>
  <c r="J16" i="1" s="1"/>
  <c r="K16" i="1" s="1"/>
  <c r="F16" i="19"/>
  <c r="G15" i="19"/>
  <c r="F18" i="18"/>
  <c r="G17" i="18"/>
  <c r="F19" i="1" s="1"/>
  <c r="H16" i="18"/>
  <c r="F18" i="17"/>
  <c r="G17" i="17"/>
  <c r="H16" i="17"/>
  <c r="F18" i="16"/>
  <c r="G17" i="16"/>
  <c r="C17" i="1"/>
  <c r="F16" i="15"/>
  <c r="G16" i="15" s="1"/>
  <c r="H16" i="15" s="1"/>
  <c r="H13" i="1"/>
  <c r="H17" i="16" l="1"/>
  <c r="D19" i="1"/>
  <c r="H15" i="19"/>
  <c r="J17" i="1" s="1"/>
  <c r="K17" i="1" s="1"/>
  <c r="F17" i="19"/>
  <c r="G16" i="19"/>
  <c r="H17" i="18"/>
  <c r="F19" i="18"/>
  <c r="G19" i="18" s="1"/>
  <c r="G18" i="18"/>
  <c r="F20" i="1" s="1"/>
  <c r="H17" i="17"/>
  <c r="F19" i="17"/>
  <c r="G19" i="17" s="1"/>
  <c r="H19" i="17" s="1"/>
  <c r="G18" i="17"/>
  <c r="F19" i="16"/>
  <c r="G19" i="16" s="1"/>
  <c r="G18" i="16"/>
  <c r="C18" i="1"/>
  <c r="F17" i="15"/>
  <c r="G17" i="15" s="1"/>
  <c r="H17" i="15" s="1"/>
  <c r="H14" i="1"/>
  <c r="H18" i="16" l="1"/>
  <c r="D20" i="1"/>
  <c r="H19" i="16"/>
  <c r="D21" i="1"/>
  <c r="H19" i="18"/>
  <c r="F21" i="1"/>
  <c r="F18" i="19"/>
  <c r="G17" i="19"/>
  <c r="H16" i="19"/>
  <c r="J18" i="1" s="1"/>
  <c r="K18" i="1" s="1"/>
  <c r="H18" i="18"/>
  <c r="H18" i="17"/>
  <c r="C19" i="1"/>
  <c r="F18" i="15"/>
  <c r="G18" i="15" s="1"/>
  <c r="H18" i="15" s="1"/>
  <c r="H15" i="1"/>
  <c r="F19" i="19" l="1"/>
  <c r="G19" i="19" s="1"/>
  <c r="H19" i="19" s="1"/>
  <c r="G18" i="19"/>
  <c r="H17" i="19"/>
  <c r="J19" i="1" s="1"/>
  <c r="K19" i="1" s="1"/>
  <c r="C20" i="1"/>
  <c r="F19" i="15"/>
  <c r="G19" i="15" s="1"/>
  <c r="H19" i="15" s="1"/>
  <c r="H16" i="1"/>
  <c r="J21" i="1" l="1"/>
  <c r="K21" i="1" s="1"/>
  <c r="H18" i="19"/>
  <c r="J20" i="1" s="1"/>
  <c r="K20" i="1" s="1"/>
  <c r="C21" i="1"/>
  <c r="H18" i="1"/>
  <c r="H17" i="1"/>
  <c r="H20" i="1" l="1"/>
  <c r="H19" i="1"/>
  <c r="H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Zerafa</author>
  </authors>
  <commentList>
    <comment ref="F4" authorId="0" shapeId="0" xr:uid="{E8028B90-C918-4BC1-B782-3F42D30EEB45}">
      <text>
        <r>
          <rPr>
            <sz val="9"/>
            <color indexed="81"/>
            <rFont val="Tahoma"/>
            <family val="2"/>
          </rPr>
          <t>Passive Appreciation Rate = 3%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Zerafa</author>
  </authors>
  <commentList>
    <comment ref="F4" authorId="0" shapeId="0" xr:uid="{9125C34A-EE26-4C7C-A59F-0DA07A3F43C6}">
      <text>
        <r>
          <rPr>
            <sz val="9"/>
            <color indexed="81"/>
            <rFont val="Tahoma"/>
            <family val="2"/>
          </rPr>
          <t>Passive Appreciation Rate = 3%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Zerafa</author>
  </authors>
  <commentList>
    <comment ref="F4" authorId="0" shapeId="0" xr:uid="{377C9832-8AC2-45D0-B8CB-3E59C42883A3}">
      <text>
        <r>
          <rPr>
            <sz val="9"/>
            <color indexed="81"/>
            <rFont val="Tahoma"/>
            <family val="2"/>
          </rPr>
          <t>Passive Appreciation Rate = 3%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Zerafa</author>
  </authors>
  <commentList>
    <comment ref="F4" authorId="0" shapeId="0" xr:uid="{C70CB8AF-CAA2-4066-B847-B5E11C15C2F5}">
      <text>
        <r>
          <rPr>
            <sz val="9"/>
            <color indexed="81"/>
            <rFont val="Tahoma"/>
            <family val="2"/>
          </rPr>
          <t>Passive Appreciation Rate = 3%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Zerafa</author>
  </authors>
  <commentList>
    <comment ref="F4" authorId="0" shapeId="0" xr:uid="{B6D8539C-72BF-40F1-B71E-D7D59016D53C}">
      <text>
        <r>
          <rPr>
            <sz val="9"/>
            <color indexed="81"/>
            <rFont val="Tahoma"/>
            <family val="2"/>
          </rPr>
          <t>Passive Appreciation Rate = 3%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<sst xmlns="http://schemas.openxmlformats.org/spreadsheetml/2006/main" count="81" uniqueCount="26">
  <si>
    <t>NeIA-A25-v2</t>
  </si>
  <si>
    <t>Property Leverage - What is available to me?</t>
  </si>
  <si>
    <t>Income Streams</t>
  </si>
  <si>
    <t>Year</t>
  </si>
  <si>
    <t>Primary Residence</t>
  </si>
  <si>
    <t>Total LOC Available</t>
  </si>
  <si>
    <t>Private Lending Earning Potential</t>
  </si>
  <si>
    <t>Private Lending Return</t>
  </si>
  <si>
    <t>Your Age</t>
  </si>
  <si>
    <t>Interest</t>
  </si>
  <si>
    <t>Principal</t>
  </si>
  <si>
    <t>Ending Balance</t>
  </si>
  <si>
    <t>Principal Recapture
LOC Available</t>
  </si>
  <si>
    <t>Earning potential</t>
  </si>
  <si>
    <t xml:space="preserve">Enter your LOC LTV </t>
  </si>
  <si>
    <t>The Power of Buy and Hold™</t>
  </si>
  <si>
    <t>1st Rental Property</t>
  </si>
  <si>
    <t>2nd Rental Property</t>
  </si>
  <si>
    <t>3rd Rental Property</t>
  </si>
  <si>
    <t>4th Rental Property</t>
  </si>
  <si>
    <t>Annual Property 
Cash Flow</t>
  </si>
  <si>
    <t>Combined Revenue</t>
  </si>
  <si>
    <t xml:space="preserve">Amortization </t>
  </si>
  <si>
    <t>Current Market Value</t>
  </si>
  <si>
    <t>Annual Cash Flow</t>
  </si>
  <si>
    <t>Enter data in the blue-highlighted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</si>
</sst>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;[Red]\-&quot;$&quot;#,##0.0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.00"/>
  </numFmts>
  <fonts count="18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24"/>
      <color theme="0"/>
      <name val="Arial"/>
      <family val="2"/>
      <scheme val="minor"/>
    </font>
    <font>
      <b/>
      <sz val="12"/>
      <color rgb="FFDDDDDD"/>
      <name val="Arial"/>
      <family val="2"/>
      <scheme val="minor"/>
    </font>
    <font>
      <b/>
      <sz val="24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sz val="10"/>
      <color theme="1"/>
      <name val="Arial Unicode MS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color theme="0"/>
      <name val="Arial"/>
      <family val="2"/>
    </font>
    <font>
      <sz val="11"/>
      <color theme="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6" fillId="3" borderId="16" xfId="0" applyFont="1" applyFill="1" applyBorder="1" applyProtection="1">
      <protection locked="0"/>
    </xf>
    <xf numFmtId="8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8" fontId="7" fillId="3" borderId="10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21" xfId="2" applyFont="1" applyFill="1" applyBorder="1" applyProtection="1">
      <protection locked="0"/>
    </xf>
    <xf numFmtId="8" fontId="7" fillId="3" borderId="7" xfId="0" applyNumberFormat="1" applyFont="1" applyFill="1" applyBorder="1" applyAlignment="1" applyProtection="1">
      <alignment horizontal="right" vertical="center" wrapText="1"/>
      <protection locked="0"/>
    </xf>
    <xf numFmtId="8" fontId="7" fillId="3" borderId="8" xfId="0" applyNumberFormat="1" applyFont="1" applyFill="1" applyBorder="1" applyAlignment="1" applyProtection="1">
      <alignment horizontal="right" vertical="center" wrapText="1"/>
      <protection locked="0"/>
    </xf>
    <xf numFmtId="8" fontId="7" fillId="3" borderId="9" xfId="0" applyNumberFormat="1" applyFont="1" applyFill="1" applyBorder="1" applyAlignment="1" applyProtection="1">
      <alignment horizontal="right" vertical="center" wrapText="1"/>
      <protection locked="0"/>
    </xf>
    <xf numFmtId="8" fontId="7" fillId="3" borderId="11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21" xfId="2" applyFont="1" applyFill="1" applyBorder="1" applyAlignment="1" applyProtection="1">
      <alignment wrapText="1"/>
      <protection locked="0"/>
    </xf>
    <xf numFmtId="167" fontId="7" fillId="3" borderId="22" xfId="0" applyNumberFormat="1" applyFont="1" applyFill="1" applyBorder="1" applyAlignment="1" applyProtection="1">
      <alignment horizontal="right" vertical="center" wrapText="1"/>
      <protection locked="0"/>
    </xf>
    <xf numFmtId="167" fontId="6" fillId="3" borderId="22" xfId="0" applyNumberFormat="1" applyFont="1" applyFill="1" applyBorder="1" applyProtection="1">
      <protection locked="0"/>
    </xf>
    <xf numFmtId="167" fontId="6" fillId="3" borderId="20" xfId="0" applyNumberFormat="1" applyFont="1" applyFill="1" applyBorder="1" applyProtection="1">
      <protection locked="0"/>
    </xf>
    <xf numFmtId="167" fontId="6" fillId="0" borderId="16" xfId="1" applyNumberFormat="1" applyFont="1" applyFill="1" applyBorder="1" applyProtection="1">
      <protection hidden="1"/>
    </xf>
    <xf numFmtId="0" fontId="6" fillId="0" borderId="7" xfId="0" applyFont="1" applyBorder="1" applyProtection="1">
      <protection hidden="1"/>
    </xf>
    <xf numFmtId="0" fontId="6" fillId="0" borderId="1" xfId="0" applyFont="1" applyBorder="1" applyProtection="1">
      <protection hidden="1"/>
    </xf>
    <xf numFmtId="167" fontId="6" fillId="0" borderId="1" xfId="1" applyNumberFormat="1" applyFont="1" applyFill="1" applyBorder="1" applyProtection="1">
      <protection hidden="1"/>
    </xf>
    <xf numFmtId="164" fontId="6" fillId="4" borderId="1" xfId="1" applyNumberFormat="1" applyFont="1" applyFill="1" applyBorder="1" applyProtection="1">
      <protection hidden="1"/>
    </xf>
    <xf numFmtId="167" fontId="6" fillId="4" borderId="8" xfId="1" applyNumberFormat="1" applyFont="1" applyFill="1" applyBorder="1" applyProtection="1">
      <protection hidden="1"/>
    </xf>
    <xf numFmtId="165" fontId="0" fillId="0" borderId="0" xfId="0" applyNumberFormat="1" applyFill="1" applyBorder="1" applyProtection="1">
      <protection hidden="1"/>
    </xf>
    <xf numFmtId="166" fontId="0" fillId="0" borderId="0" xfId="0" applyNumberForma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Protection="1">
      <protection hidden="1"/>
    </xf>
    <xf numFmtId="0" fontId="6" fillId="0" borderId="9" xfId="0" applyFont="1" applyBorder="1" applyProtection="1">
      <protection hidden="1"/>
    </xf>
    <xf numFmtId="0" fontId="6" fillId="0" borderId="10" xfId="0" applyFont="1" applyBorder="1" applyProtection="1">
      <protection hidden="1"/>
    </xf>
    <xf numFmtId="167" fontId="6" fillId="0" borderId="10" xfId="1" applyNumberFormat="1" applyFont="1" applyFill="1" applyBorder="1" applyProtection="1">
      <protection hidden="1"/>
    </xf>
    <xf numFmtId="164" fontId="6" fillId="4" borderId="10" xfId="1" applyNumberFormat="1" applyFont="1" applyFill="1" applyBorder="1" applyProtection="1">
      <protection hidden="1"/>
    </xf>
    <xf numFmtId="0" fontId="2" fillId="0" borderId="0" xfId="0" applyFont="1" applyProtection="1">
      <protection hidden="1"/>
    </xf>
    <xf numFmtId="166" fontId="0" fillId="0" borderId="0" xfId="1" applyNumberFormat="1" applyFont="1" applyFill="1" applyProtection="1">
      <protection hidden="1"/>
    </xf>
    <xf numFmtId="164" fontId="6" fillId="4" borderId="16" xfId="1" applyNumberFormat="1" applyFont="1" applyFill="1" applyBorder="1" applyProtection="1">
      <protection hidden="1"/>
    </xf>
    <xf numFmtId="0" fontId="6" fillId="0" borderId="15" xfId="0" applyFont="1" applyBorder="1" applyProtection="1">
      <protection hidden="1"/>
    </xf>
    <xf numFmtId="0" fontId="0" fillId="0" borderId="2" xfId="0" applyBorder="1" applyAlignment="1" applyProtection="1">
      <alignment horizontal="left" wrapText="1"/>
      <protection hidden="1"/>
    </xf>
    <xf numFmtId="0" fontId="0" fillId="0" borderId="3" xfId="0" applyBorder="1" applyAlignment="1" applyProtection="1">
      <alignment horizontal="left" wrapText="1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3" fillId="5" borderId="5" xfId="0" applyFont="1" applyFill="1" applyBorder="1" applyAlignment="1" applyProtection="1">
      <alignment horizontal="left" vertical="center" wrapText="1"/>
      <protection hidden="1"/>
    </xf>
    <xf numFmtId="0" fontId="3" fillId="5" borderId="0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4" fontId="5" fillId="2" borderId="0" xfId="0" applyNumberFormat="1" applyFont="1" applyFill="1" applyAlignment="1" applyProtection="1">
      <alignment horizontal="left" vertical="center" wrapText="1"/>
      <protection hidden="1"/>
    </xf>
    <xf numFmtId="4" fontId="5" fillId="0" borderId="0" xfId="0" applyNumberFormat="1" applyFont="1" applyFill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8" fillId="0" borderId="14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0" fontId="8" fillId="0" borderId="13" xfId="0" applyFont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14" fillId="0" borderId="13" xfId="0" applyFont="1" applyBorder="1" applyAlignment="1" applyProtection="1">
      <alignment horizontal="center" vertical="center" wrapText="1"/>
      <protection hidden="1"/>
    </xf>
    <xf numFmtId="0" fontId="14" fillId="4" borderId="13" xfId="0" applyFont="1" applyFill="1" applyBorder="1" applyAlignment="1" applyProtection="1">
      <alignment horizontal="center" vertical="center" wrapText="1"/>
      <protection hidden="1"/>
    </xf>
    <xf numFmtId="166" fontId="14" fillId="4" borderId="14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/>
      <protection hidden="1"/>
    </xf>
    <xf numFmtId="166" fontId="0" fillId="0" borderId="0" xfId="0" applyNumberForma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6" fillId="5" borderId="0" xfId="0" applyFont="1" applyFill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0" borderId="2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166" fontId="11" fillId="0" borderId="19" xfId="1" applyNumberFormat="1" applyFont="1" applyBorder="1" applyProtection="1">
      <protection hidden="1"/>
    </xf>
    <xf numFmtId="0" fontId="11" fillId="0" borderId="18" xfId="0" applyFont="1" applyBorder="1" applyAlignment="1" applyProtection="1">
      <alignment wrapText="1"/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center" vertical="center"/>
      <protection hidden="1"/>
    </xf>
    <xf numFmtId="0" fontId="14" fillId="0" borderId="19" xfId="0" applyFont="1" applyBorder="1" applyAlignment="1" applyProtection="1">
      <alignment wrapText="1"/>
      <protection hidden="1"/>
    </xf>
    <xf numFmtId="0" fontId="13" fillId="0" borderId="7" xfId="0" applyFont="1" applyBorder="1" applyAlignment="1" applyProtection="1">
      <alignment wrapText="1"/>
      <protection hidden="1"/>
    </xf>
    <xf numFmtId="0" fontId="13" fillId="0" borderId="1" xfId="0" applyFont="1" applyBorder="1" applyAlignment="1" applyProtection="1">
      <alignment wrapText="1"/>
      <protection hidden="1"/>
    </xf>
    <xf numFmtId="0" fontId="13" fillId="0" borderId="8" xfId="0" applyFont="1" applyBorder="1" applyAlignment="1" applyProtection="1">
      <alignment wrapText="1"/>
      <protection hidden="1"/>
    </xf>
    <xf numFmtId="0" fontId="14" fillId="0" borderId="22" xfId="0" applyFont="1" applyBorder="1" applyAlignment="1" applyProtection="1">
      <alignment wrapText="1"/>
      <protection hidden="1"/>
    </xf>
    <xf numFmtId="0" fontId="13" fillId="0" borderId="22" xfId="0" applyFont="1" applyBorder="1" applyAlignment="1" applyProtection="1">
      <alignment wrapText="1"/>
      <protection hidden="1"/>
    </xf>
    <xf numFmtId="0" fontId="13" fillId="0" borderId="19" xfId="0" applyFont="1" applyBorder="1" applyAlignment="1" applyProtection="1">
      <alignment wrapText="1"/>
      <protection hidden="1"/>
    </xf>
    <xf numFmtId="0" fontId="6" fillId="0" borderId="22" xfId="0" applyFont="1" applyBorder="1" applyProtection="1">
      <protection hidden="1"/>
    </xf>
    <xf numFmtId="167" fontId="6" fillId="0" borderId="22" xfId="1" applyNumberFormat="1" applyFont="1" applyFill="1" applyBorder="1" applyProtection="1">
      <protection hidden="1"/>
    </xf>
    <xf numFmtId="167" fontId="6" fillId="0" borderId="22" xfId="0" applyNumberFormat="1" applyFont="1" applyBorder="1" applyProtection="1">
      <protection hidden="1"/>
    </xf>
    <xf numFmtId="0" fontId="6" fillId="0" borderId="20" xfId="0" applyFont="1" applyBorder="1" applyProtection="1">
      <protection hidden="1"/>
    </xf>
    <xf numFmtId="167" fontId="6" fillId="0" borderId="20" xfId="1" applyNumberFormat="1" applyFont="1" applyFill="1" applyBorder="1" applyProtection="1">
      <protection hidden="1"/>
    </xf>
    <xf numFmtId="167" fontId="6" fillId="0" borderId="20" xfId="0" applyNumberFormat="1" applyFont="1" applyBorder="1" applyProtection="1">
      <protection hidden="1"/>
    </xf>
    <xf numFmtId="0" fontId="9" fillId="0" borderId="0" xfId="0" applyFont="1" applyAlignment="1" applyProtection="1">
      <alignment vertical="center"/>
      <protection hidden="1"/>
    </xf>
    <xf numFmtId="166" fontId="10" fillId="0" borderId="0" xfId="1" applyNumberFormat="1" applyFont="1" applyProtection="1">
      <protection hidden="1"/>
    </xf>
    <xf numFmtId="0" fontId="6" fillId="0" borderId="0" xfId="0" applyFont="1" applyProtection="1">
      <protection hidden="1"/>
    </xf>
    <xf numFmtId="166" fontId="6" fillId="0" borderId="0" xfId="1" applyNumberFormat="1" applyFont="1" applyProtection="1">
      <protection hidden="1"/>
    </xf>
    <xf numFmtId="4" fontId="17" fillId="2" borderId="17" xfId="0" applyNumberFormat="1" applyFont="1" applyFill="1" applyBorder="1" applyAlignment="1" applyProtection="1">
      <alignment horizontal="left" vertical="center" wrapText="1"/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85D1EF"/>
      <color rgb="FF41B6E6"/>
      <color rgb="FF0084CA"/>
      <color rgb="FF0603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MP Template 2024">
  <a:themeElements>
    <a:clrScheme name="Keyspire 2024">
      <a:dk1>
        <a:sysClr val="windowText" lastClr="000000"/>
      </a:dk1>
      <a:lt1>
        <a:srgbClr val="F7F8FB"/>
      </a:lt1>
      <a:dk2>
        <a:srgbClr val="06038D"/>
      </a:dk2>
      <a:lt2>
        <a:srgbClr val="41B6E6"/>
      </a:lt2>
      <a:accent1>
        <a:srgbClr val="0084CA"/>
      </a:accent1>
      <a:accent2>
        <a:srgbClr val="47D7AC"/>
      </a:accent2>
      <a:accent3>
        <a:srgbClr val="00B140"/>
      </a:accent3>
      <a:accent4>
        <a:srgbClr val="F93833"/>
      </a:accent4>
      <a:accent5>
        <a:srgbClr val="F68D2E"/>
      </a:accent5>
      <a:accent6>
        <a:srgbClr val="F1B434"/>
      </a:accent6>
      <a:hlink>
        <a:srgbClr val="0033A0"/>
      </a:hlink>
      <a:folHlink>
        <a:srgbClr val="A15B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SMP Template 2024" id="{9D644E65-2C45-40B1-AB8B-36650A7883B2}" vid="{9869F2B0-5FAD-4EE2-9E73-A81A25CCADD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A609F-C3C7-4782-82E5-FC0217D64188}">
  <sheetPr>
    <pageSetUpPr autoPageBreaks="0"/>
  </sheetPr>
  <dimension ref="A1:S23"/>
  <sheetViews>
    <sheetView tabSelected="1" zoomScale="85" zoomScaleNormal="85" workbookViewId="0">
      <selection activeCell="H23" sqref="H23"/>
    </sheetView>
  </sheetViews>
  <sheetFormatPr defaultColWidth="8.85546875" defaultRowHeight="13.8"/>
  <cols>
    <col min="1" max="2" width="8.85546875" style="22"/>
    <col min="3" max="8" width="15.6171875" style="22" customWidth="1"/>
    <col min="9" max="9" width="19.47265625" style="22" customWidth="1"/>
    <col min="10" max="10" width="17.1875" style="27" customWidth="1"/>
    <col min="11" max="11" width="18.28515625" style="28" customWidth="1"/>
    <col min="12" max="16384" width="8.85546875" style="22"/>
  </cols>
  <sheetData>
    <row r="1" spans="1:19" s="34" customFormat="1" ht="33.75" customHeight="1">
      <c r="A1" s="31" t="e" vm="1">
        <v>#VALUE!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  <c r="M1" s="33"/>
      <c r="N1" s="33"/>
      <c r="O1" s="33"/>
      <c r="P1" s="33"/>
      <c r="Q1" s="33"/>
      <c r="R1" s="33"/>
      <c r="S1" s="33"/>
    </row>
    <row r="2" spans="1:19" s="34" customFormat="1" ht="21.6" customHeight="1">
      <c r="A2" s="35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M2" s="37"/>
      <c r="N2" s="37"/>
      <c r="O2" s="37"/>
      <c r="P2" s="37"/>
      <c r="Q2" s="37"/>
      <c r="R2" s="33"/>
      <c r="S2" s="33"/>
    </row>
    <row r="3" spans="1:19" s="34" customFormat="1" ht="27.6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M3" s="37"/>
      <c r="N3" s="37"/>
      <c r="O3" s="37"/>
      <c r="P3" s="37"/>
      <c r="Q3" s="37"/>
      <c r="R3" s="33"/>
      <c r="S3" s="33"/>
    </row>
    <row r="4" spans="1:19" s="34" customFormat="1" ht="17.649999999999999" customHeight="1" thickBot="1">
      <c r="A4" s="38" t="s">
        <v>0</v>
      </c>
      <c r="B4" s="39"/>
      <c r="C4" s="88" t="s">
        <v>25</v>
      </c>
      <c r="D4" s="88"/>
      <c r="E4" s="88"/>
      <c r="F4" s="40"/>
      <c r="G4" s="40"/>
      <c r="H4" s="40"/>
      <c r="I4" s="40"/>
      <c r="J4" s="40"/>
      <c r="K4" s="40"/>
      <c r="L4" s="41"/>
      <c r="M4" s="41"/>
      <c r="N4" s="41"/>
      <c r="O4" s="41"/>
      <c r="P4" s="41"/>
      <c r="Q4" s="41"/>
      <c r="R4" s="33"/>
      <c r="S4" s="33"/>
    </row>
    <row r="5" spans="1:19" s="51" customFormat="1" ht="61.5" customHeight="1" thickBot="1">
      <c r="A5" s="42"/>
      <c r="B5" s="42"/>
      <c r="C5" s="43" t="s">
        <v>1</v>
      </c>
      <c r="D5" s="44"/>
      <c r="E5" s="44"/>
      <c r="F5" s="44"/>
      <c r="G5" s="44"/>
      <c r="H5" s="45"/>
      <c r="I5" s="46" t="s">
        <v>2</v>
      </c>
      <c r="J5" s="47"/>
      <c r="K5" s="48"/>
      <c r="L5" s="49"/>
      <c r="M5" s="50"/>
      <c r="N5" s="50"/>
      <c r="O5" s="50"/>
      <c r="P5" s="50"/>
      <c r="Q5" s="50"/>
      <c r="R5" s="50"/>
      <c r="S5" s="50"/>
    </row>
    <row r="6" spans="1:19" s="58" customFormat="1" ht="28.5" thickBot="1">
      <c r="A6" s="52" t="s">
        <v>3</v>
      </c>
      <c r="B6" s="53" t="s">
        <v>8</v>
      </c>
      <c r="C6" s="53" t="s">
        <v>4</v>
      </c>
      <c r="D6" s="53" t="s">
        <v>16</v>
      </c>
      <c r="E6" s="53" t="s">
        <v>17</v>
      </c>
      <c r="F6" s="53" t="s">
        <v>18</v>
      </c>
      <c r="G6" s="53" t="s">
        <v>19</v>
      </c>
      <c r="H6" s="54" t="s">
        <v>5</v>
      </c>
      <c r="I6" s="53" t="s">
        <v>20</v>
      </c>
      <c r="J6" s="53" t="s">
        <v>6</v>
      </c>
      <c r="K6" s="55" t="s">
        <v>21</v>
      </c>
      <c r="L6" s="56"/>
      <c r="M6" s="57"/>
      <c r="N6" s="56"/>
      <c r="O6" s="56"/>
      <c r="P6" s="56"/>
      <c r="Q6" s="56"/>
      <c r="R6" s="56"/>
      <c r="S6" s="56"/>
    </row>
    <row r="7" spans="1:19">
      <c r="A7" s="30">
        <f ca="1">YEAR(TODAY())</f>
        <v>2025</v>
      </c>
      <c r="B7" s="1"/>
      <c r="C7" s="13">
        <f>'Primary Residence'!G5</f>
        <v>7044.1500000000233</v>
      </c>
      <c r="D7" s="13" t="str">
        <f>'Property 1'!G5</f>
        <v/>
      </c>
      <c r="E7" s="13" t="str">
        <f>'Property 2'!G5</f>
        <v/>
      </c>
      <c r="F7" s="13">
        <f>'Property 3'!G5</f>
        <v>7044.1500000000233</v>
      </c>
      <c r="G7" s="13" t="str">
        <f>'Property 4'!G5</f>
        <v/>
      </c>
      <c r="H7" s="29">
        <f>SUM(C7:G7)</f>
        <v>14088.300000000047</v>
      </c>
      <c r="I7" s="13">
        <f>'Primary Residence'!I5+'Property 1'!I5+'Property 2'!I5+'Property 3'!I5+'Property 4'!I5</f>
        <v>0</v>
      </c>
      <c r="J7" s="13" t="str">
        <f>IF(SUM('Primary Residence'!H5, 'Property 1'!H5, 'Property 2'!H5, 'Property 3'!H5, 'Property 4'!H5) = 0, "", SUM('Primary Residence'!H5, 'Property 1'!H5, 'Property 2'!H5, 'Property 3'!H5, 'Property 4'!H5))</f>
        <v/>
      </c>
      <c r="K7" s="18">
        <f>IF(I7="", 0, I7) + IF(J7="", 0, J7)</f>
        <v>0</v>
      </c>
      <c r="L7" s="21"/>
      <c r="M7" s="20"/>
      <c r="N7" s="21"/>
      <c r="O7" s="21"/>
      <c r="P7" s="21"/>
      <c r="Q7" s="21"/>
      <c r="R7" s="21"/>
      <c r="S7" s="21"/>
    </row>
    <row r="8" spans="1:19">
      <c r="A8" s="14">
        <f ca="1">A7+1</f>
        <v>2026</v>
      </c>
      <c r="B8" s="15">
        <f>SUM(B7+1)</f>
        <v>1</v>
      </c>
      <c r="C8" s="16">
        <f>'Primary Residence'!G6</f>
        <v>26375.280000000028</v>
      </c>
      <c r="D8" s="13" t="str">
        <f>'Property 1'!G6</f>
        <v/>
      </c>
      <c r="E8" s="13" t="str">
        <f>'Property 2'!G6</f>
        <v/>
      </c>
      <c r="F8" s="13">
        <f>'Property 3'!G6</f>
        <v>26375.280000000028</v>
      </c>
      <c r="G8" s="13" t="str">
        <f>'Property 4'!G6</f>
        <v/>
      </c>
      <c r="H8" s="17">
        <f>SUM(C8:G8)</f>
        <v>52750.560000000056</v>
      </c>
      <c r="I8" s="13">
        <f>'Primary Residence'!I6+'Property 1'!I6+'Property 2'!I6+'Property 3'!I6+'Property 4'!I6</f>
        <v>0</v>
      </c>
      <c r="J8" s="13" t="str">
        <f>IF(SUM('Primary Residence'!H6, 'Property 1'!H6, 'Property 2'!H6, 'Property 3'!H6, 'Property 4'!H6) = 0, "", SUM('Primary Residence'!H6, 'Property 1'!H6, 'Property 2'!H6, 'Property 3'!H6, 'Property 4'!H6))</f>
        <v/>
      </c>
      <c r="K8" s="18">
        <f t="shared" ref="K8:K21" si="0">IF(I8="", 0, I8) + IF(J8="", 0, J8)</f>
        <v>0</v>
      </c>
      <c r="L8" s="19"/>
      <c r="M8" s="20"/>
      <c r="N8" s="21"/>
      <c r="O8" s="21"/>
      <c r="P8" s="21"/>
      <c r="Q8" s="21"/>
      <c r="R8" s="21"/>
      <c r="S8" s="21"/>
    </row>
    <row r="9" spans="1:19">
      <c r="A9" s="14">
        <f t="shared" ref="A9:A21" ca="1" si="1">A8+1</f>
        <v>2027</v>
      </c>
      <c r="B9" s="15">
        <f t="shared" ref="B9:B17" si="2">SUM(B8+1)</f>
        <v>2</v>
      </c>
      <c r="C9" s="16">
        <f>'Primary Residence'!G7</f>
        <v>46365.099999999977</v>
      </c>
      <c r="D9" s="13" t="str">
        <f>'Property 1'!G7</f>
        <v/>
      </c>
      <c r="E9" s="13" t="str">
        <f>'Property 2'!G7</f>
        <v/>
      </c>
      <c r="F9" s="13">
        <f>'Property 3'!G7</f>
        <v>46365.099999999977</v>
      </c>
      <c r="G9" s="13" t="str">
        <f>'Property 4'!G7</f>
        <v/>
      </c>
      <c r="H9" s="17">
        <f t="shared" ref="H9:H15" si="3">SUM(C9:G9)</f>
        <v>92730.199999999953</v>
      </c>
      <c r="I9" s="13">
        <f>'Primary Residence'!I7+'Property 1'!I7+'Property 2'!I7+'Property 3'!I7+'Property 4'!I7</f>
        <v>0</v>
      </c>
      <c r="J9" s="13" t="str">
        <f>IF(SUM('Primary Residence'!H7, 'Property 1'!H7, 'Property 2'!H7, 'Property 3'!H7, 'Property 4'!H7) = 0, "", SUM('Primary Residence'!H7, 'Property 1'!H7, 'Property 2'!H7, 'Property 3'!H7, 'Property 4'!H7))</f>
        <v/>
      </c>
      <c r="K9" s="18">
        <f t="shared" si="0"/>
        <v>0</v>
      </c>
      <c r="L9" s="21"/>
      <c r="M9" s="20"/>
      <c r="N9" s="21"/>
      <c r="O9" s="21"/>
      <c r="P9" s="21"/>
      <c r="Q9" s="21"/>
      <c r="R9" s="21"/>
      <c r="S9" s="21"/>
    </row>
    <row r="10" spans="1:19">
      <c r="A10" s="14">
        <f t="shared" ca="1" si="1"/>
        <v>2028</v>
      </c>
      <c r="B10" s="15">
        <f t="shared" si="2"/>
        <v>3</v>
      </c>
      <c r="C10" s="16">
        <f>'Primary Residence'!G8</f>
        <v>67036.570000000065</v>
      </c>
      <c r="D10" s="13" t="str">
        <f>'Property 1'!G8</f>
        <v/>
      </c>
      <c r="E10" s="13">
        <f>'Property 2'!G8</f>
        <v>12400.219999999972</v>
      </c>
      <c r="F10" s="13">
        <f>'Property 3'!G8</f>
        <v>67036.570000000065</v>
      </c>
      <c r="G10" s="13">
        <f>'Property 4'!G8</f>
        <v>12400.219999999972</v>
      </c>
      <c r="H10" s="17">
        <f t="shared" si="3"/>
        <v>158873.58000000007</v>
      </c>
      <c r="I10" s="13">
        <f>'Primary Residence'!I8+'Property 1'!I8+'Property 2'!I8+'Property 3'!I8+'Property 4'!I8</f>
        <v>0</v>
      </c>
      <c r="J10" s="13">
        <f>IF(SUM('Primary Residence'!H8, 'Property 1'!H8, 'Property 2'!H8, 'Property 3'!H8, 'Property 4'!H8) = 0, "", SUM('Primary Residence'!H8, 'Property 1'!H8, 'Property 2'!H8, 'Property 3'!H8, 'Property 4'!H8))</f>
        <v>868.01539999999818</v>
      </c>
      <c r="K10" s="18">
        <f t="shared" si="0"/>
        <v>868.01539999999818</v>
      </c>
      <c r="L10" s="21"/>
      <c r="M10" s="20"/>
      <c r="N10" s="21"/>
      <c r="O10" s="21"/>
      <c r="P10" s="21"/>
      <c r="Q10" s="21"/>
      <c r="R10" s="21"/>
      <c r="S10" s="21"/>
    </row>
    <row r="11" spans="1:19">
      <c r="A11" s="14">
        <f t="shared" ca="1" si="1"/>
        <v>2029</v>
      </c>
      <c r="B11" s="15">
        <f t="shared" si="2"/>
        <v>4</v>
      </c>
      <c r="C11" s="16">
        <f>'Primary Residence'!G9</f>
        <v>88413.474000000046</v>
      </c>
      <c r="D11" s="13">
        <f>'Property 1'!G9</f>
        <v>4000.3132500000647</v>
      </c>
      <c r="E11" s="13">
        <f>'Property 2'!G9</f>
        <v>32138.03350000002</v>
      </c>
      <c r="F11" s="13">
        <f>'Property 3'!G9</f>
        <v>88413.474000000046</v>
      </c>
      <c r="G11" s="13">
        <f>'Property 4'!G9</f>
        <v>32138.03350000002</v>
      </c>
      <c r="H11" s="17">
        <f t="shared" si="3"/>
        <v>245103.3282500002</v>
      </c>
      <c r="I11" s="13">
        <f>'Primary Residence'!I9+'Property 1'!I9+'Property 2'!I9+'Property 3'!I9+'Property 4'!I9</f>
        <v>4000</v>
      </c>
      <c r="J11" s="13">
        <f>IF(SUM('Primary Residence'!H9, 'Property 1'!H9, 'Property 2'!H9, 'Property 3'!H9, 'Property 4'!H9) = 0, "", SUM('Primary Residence'!H9, 'Property 1'!H9, 'Property 2'!H9, 'Property 3'!H9, 'Property 4'!H9))</f>
        <v>2489.6811400000056</v>
      </c>
      <c r="K11" s="18">
        <f t="shared" si="0"/>
        <v>6489.6811400000061</v>
      </c>
      <c r="L11" s="21"/>
      <c r="M11" s="20"/>
      <c r="N11" s="21"/>
      <c r="O11" s="21"/>
      <c r="P11" s="21"/>
      <c r="Q11" s="21"/>
      <c r="R11" s="21"/>
      <c r="S11" s="21"/>
    </row>
    <row r="12" spans="1:19">
      <c r="A12" s="14">
        <f t="shared" ca="1" si="1"/>
        <v>2030</v>
      </c>
      <c r="B12" s="15">
        <f t="shared" si="2"/>
        <v>5</v>
      </c>
      <c r="C12" s="16">
        <f>'Primary Residence'!G10</f>
        <v>110520.45972000004</v>
      </c>
      <c r="D12" s="13">
        <f>'Property 1'!G10</f>
        <v>23574.904147499998</v>
      </c>
      <c r="E12" s="13">
        <f>'Property 2'!G10</f>
        <v>52556.756004999974</v>
      </c>
      <c r="F12" s="13">
        <f>'Property 3'!G10</f>
        <v>110520.45972000004</v>
      </c>
      <c r="G12" s="13">
        <f>'Property 4'!G10</f>
        <v>52556.756004999974</v>
      </c>
      <c r="H12" s="17">
        <f t="shared" si="3"/>
        <v>349729.33559750003</v>
      </c>
      <c r="I12" s="13">
        <f>'Primary Residence'!I10+'Property 1'!I10+'Property 2'!I10+'Property 3'!I10+'Property 4'!I10</f>
        <v>4000</v>
      </c>
      <c r="J12" s="13">
        <f>IF(SUM('Primary Residence'!H10, 'Property 1'!H10, 'Property 2'!H10, 'Property 3'!H10, 'Property 4'!H10) = 0, "", SUM('Primary Residence'!H10, 'Property 1'!H10, 'Property 2'!H10, 'Property 3'!H10, 'Property 4'!H10))</f>
        <v>5093.4671691999984</v>
      </c>
      <c r="K12" s="18">
        <f t="shared" si="0"/>
        <v>9093.4671691999974</v>
      </c>
      <c r="L12" s="21"/>
      <c r="M12" s="20"/>
      <c r="N12" s="21"/>
      <c r="O12" s="21"/>
      <c r="P12" s="21"/>
      <c r="Q12" s="21"/>
      <c r="R12" s="21"/>
      <c r="S12" s="21"/>
    </row>
    <row r="13" spans="1:19">
      <c r="A13" s="14">
        <f t="shared" ca="1" si="1"/>
        <v>2031</v>
      </c>
      <c r="B13" s="15">
        <f t="shared" si="2"/>
        <v>6</v>
      </c>
      <c r="C13" s="16">
        <f>'Primary Residence'!G11</f>
        <v>133383.0386116</v>
      </c>
      <c r="D13" s="13">
        <f>'Property 1'!G11</f>
        <v>43829.116371924989</v>
      </c>
      <c r="E13" s="13">
        <f>'Property 2'!G11</f>
        <v>73680.423785149935</v>
      </c>
      <c r="F13" s="13">
        <f>'Property 3'!G11</f>
        <v>133383.0386116</v>
      </c>
      <c r="G13" s="13">
        <f>'Property 4'!G11</f>
        <v>73680.423785149935</v>
      </c>
      <c r="H13" s="17">
        <f t="shared" si="3"/>
        <v>457956.04116542486</v>
      </c>
      <c r="I13" s="13">
        <f>'Primary Residence'!I11+'Property 1'!I11+'Property 2'!I11+'Property 3'!I11+'Property 4'!I11</f>
        <v>4000</v>
      </c>
      <c r="J13" s="13">
        <f>IF(SUM('Primary Residence'!H11, 'Property 1'!H11, 'Property 2'!H11, 'Property 3'!H11, 'Property 4'!H11) = 0, "", SUM('Primary Residence'!H11, 'Property 1'!H11, 'Property 2'!H11, 'Property 3'!H11, 'Property 4'!H11))</f>
        <v>7787.3766472759944</v>
      </c>
      <c r="K13" s="18">
        <f t="shared" si="0"/>
        <v>11787.376647275994</v>
      </c>
      <c r="L13" s="21"/>
      <c r="M13" s="20"/>
      <c r="N13" s="21"/>
      <c r="O13" s="21"/>
      <c r="P13" s="21"/>
      <c r="Q13" s="21"/>
      <c r="R13" s="21"/>
      <c r="S13" s="21"/>
    </row>
    <row r="14" spans="1:19">
      <c r="A14" s="14">
        <f t="shared" ca="1" si="1"/>
        <v>2032</v>
      </c>
      <c r="B14" s="15">
        <f t="shared" si="2"/>
        <v>7</v>
      </c>
      <c r="C14" s="16">
        <f>'Primary Residence'!G12</f>
        <v>157027.64616994804</v>
      </c>
      <c r="D14" s="13">
        <f>'Property 1'!G12</f>
        <v>64787.106263082766</v>
      </c>
      <c r="E14" s="13">
        <f>'Property 2'!G12</f>
        <v>95533.952898704447</v>
      </c>
      <c r="F14" s="13">
        <f>'Property 3'!G12</f>
        <v>157027.64616994804</v>
      </c>
      <c r="G14" s="13">
        <f>'Property 4'!G12</f>
        <v>95533.952898704447</v>
      </c>
      <c r="H14" s="17">
        <f t="shared" si="3"/>
        <v>569910.30440038769</v>
      </c>
      <c r="I14" s="13">
        <f>'Primary Residence'!I12+'Property 1'!I12+'Property 2'!I12+'Property 3'!I12+'Property 4'!I12</f>
        <v>4000</v>
      </c>
      <c r="J14" s="13">
        <f>IF(SUM('Primary Residence'!H12, 'Property 1'!H12, 'Property 2'!H12, 'Property 3'!H12, 'Property 4'!H12) = 0, "", SUM('Primary Residence'!H12, 'Property 1'!H12, 'Property 2'!H12, 'Property 3'!H12, 'Property 4'!H12))</f>
        <v>10574.603078694277</v>
      </c>
      <c r="K14" s="18">
        <f t="shared" si="0"/>
        <v>14574.603078694277</v>
      </c>
      <c r="L14" s="21"/>
      <c r="M14" s="20"/>
      <c r="N14" s="21"/>
      <c r="O14" s="21"/>
      <c r="P14" s="21"/>
      <c r="Q14" s="21"/>
      <c r="R14" s="21"/>
      <c r="S14" s="21"/>
    </row>
    <row r="15" spans="1:19">
      <c r="A15" s="14">
        <f t="shared" ca="1" si="1"/>
        <v>2033</v>
      </c>
      <c r="B15" s="15">
        <f t="shared" si="2"/>
        <v>8</v>
      </c>
      <c r="C15" s="16">
        <f>'Primary Residence'!G13</f>
        <v>181481.65255504649</v>
      </c>
      <c r="D15" s="13">
        <f>'Property 1'!G13</f>
        <v>86473.89645097527</v>
      </c>
      <c r="E15" s="13">
        <f>'Property 2'!G13</f>
        <v>118143.14848566568</v>
      </c>
      <c r="F15" s="13">
        <f>'Property 3'!G13</f>
        <v>181481.65255504649</v>
      </c>
      <c r="G15" s="13">
        <f>'Property 4'!G13</f>
        <v>118143.14848566568</v>
      </c>
      <c r="H15" s="17">
        <f t="shared" si="3"/>
        <v>685723.49853239954</v>
      </c>
      <c r="I15" s="13">
        <f>'Primary Residence'!I13+'Property 1'!I13+'Property 2'!I13+'Property 3'!I13+'Property 4'!I13</f>
        <v>4000</v>
      </c>
      <c r="J15" s="13">
        <f>IF(SUM('Primary Residence'!H13, 'Property 1'!H13, 'Property 2'!H13, 'Property 3'!H13, 'Property 4'!H13) = 0, "", SUM('Primary Residence'!H13, 'Property 1'!H13, 'Property 2'!H13, 'Property 3'!H13, 'Property 4'!H13))</f>
        <v>13458.454181055113</v>
      </c>
      <c r="K15" s="18">
        <f t="shared" si="0"/>
        <v>17458.454181055113</v>
      </c>
      <c r="L15" s="21"/>
      <c r="M15" s="21"/>
      <c r="N15" s="21"/>
      <c r="O15" s="21"/>
      <c r="P15" s="21"/>
      <c r="Q15" s="21"/>
      <c r="R15" s="21"/>
      <c r="S15" s="21"/>
    </row>
    <row r="16" spans="1:19">
      <c r="A16" s="14">
        <f t="shared" ca="1" si="1"/>
        <v>2034</v>
      </c>
      <c r="B16" s="15">
        <f t="shared" si="2"/>
        <v>9</v>
      </c>
      <c r="C16" s="16">
        <f>'Primary Residence'!G14</f>
        <v>206773.4335316979</v>
      </c>
      <c r="D16" s="13">
        <f>'Property 1'!G14</f>
        <v>108915.44474450452</v>
      </c>
      <c r="E16" s="13">
        <f>'Property 2'!G14</f>
        <v>141534.77434023557</v>
      </c>
      <c r="F16" s="13">
        <f>'Property 3'!G14</f>
        <v>206773.4335316979</v>
      </c>
      <c r="G16" s="13">
        <f>'Property 4'!G14</f>
        <v>141534.77434023557</v>
      </c>
      <c r="H16" s="17">
        <f>SUM(C16:G16)</f>
        <v>805531.86048837146</v>
      </c>
      <c r="I16" s="13">
        <f>'Primary Residence'!I14+'Property 1'!I14+'Property 2'!I14+'Property 3'!I14+'Property 4'!I14</f>
        <v>4000</v>
      </c>
      <c r="J16" s="13">
        <f>IF(SUM('Primary Residence'!H14, 'Property 1'!H14, 'Property 2'!H14, 'Property 3'!H14, 'Property 4'!H14) = 0, "", SUM('Primary Residence'!H14, 'Property 1'!H14, 'Property 2'!H14, 'Property 3'!H14, 'Property 4'!H14))</f>
        <v>16442.360888486761</v>
      </c>
      <c r="K16" s="18">
        <f t="shared" si="0"/>
        <v>20442.360888486761</v>
      </c>
      <c r="L16" s="21"/>
      <c r="M16" s="21"/>
      <c r="N16" s="21"/>
      <c r="O16" s="21"/>
      <c r="P16" s="21"/>
      <c r="Q16" s="21"/>
      <c r="R16" s="21"/>
      <c r="S16" s="21"/>
    </row>
    <row r="17" spans="1:19">
      <c r="A17" s="14">
        <f t="shared" ca="1" si="1"/>
        <v>2035</v>
      </c>
      <c r="B17" s="15">
        <f t="shared" si="2"/>
        <v>10</v>
      </c>
      <c r="C17" s="16">
        <f>'Primary Residence'!G15</f>
        <v>232932.36173764878</v>
      </c>
      <c r="D17" s="13">
        <f>'Property 1'!G15</f>
        <v>132138.63328683964</v>
      </c>
      <c r="E17" s="13">
        <f>'Property 2'!G15</f>
        <v>165736.54277044267</v>
      </c>
      <c r="F17" s="13">
        <f>'Property 3'!G15</f>
        <v>232932.36173764878</v>
      </c>
      <c r="G17" s="13">
        <f>'Property 4'!G15</f>
        <v>165736.54277044267</v>
      </c>
      <c r="H17" s="17">
        <f>SUM(C17:G17)</f>
        <v>929476.44230302249</v>
      </c>
      <c r="I17" s="13">
        <f>'Primary Residence'!I15+'Property 1'!I15+'Property 2'!I15+'Property 3'!I15+'Property 4'!I15</f>
        <v>4000</v>
      </c>
      <c r="J17" s="13">
        <f>IF(SUM('Primary Residence'!H15, 'Property 1'!H15, 'Property 2'!H15, 'Property 3'!H15, 'Property 4'!H15) = 0, "", SUM('Primary Residence'!H15, 'Property 1'!H15, 'Property 2'!H15, 'Property 3'!H15, 'Property 4'!H15))</f>
        <v>19529.875991141365</v>
      </c>
      <c r="K17" s="18">
        <f t="shared" si="0"/>
        <v>23529.875991141365</v>
      </c>
      <c r="L17" s="21"/>
      <c r="M17" s="21"/>
      <c r="N17" s="21"/>
      <c r="O17" s="21"/>
      <c r="P17" s="21"/>
      <c r="Q17" s="21"/>
      <c r="R17" s="21"/>
      <c r="S17" s="21"/>
    </row>
    <row r="18" spans="1:19">
      <c r="A18" s="14">
        <f t="shared" ca="1" si="1"/>
        <v>2036</v>
      </c>
      <c r="B18" s="15">
        <f>SUM(B17+1)</f>
        <v>11</v>
      </c>
      <c r="C18" s="16">
        <f>'Primary Residence'!G16</f>
        <v>259988.84828977828</v>
      </c>
      <c r="D18" s="13">
        <f>'Property 1'!G16</f>
        <v>156171.30798544484</v>
      </c>
      <c r="E18" s="13">
        <f>'Property 2'!G16</f>
        <v>190777.15475355595</v>
      </c>
      <c r="F18" s="13">
        <f>'Property 3'!G16</f>
        <v>259988.84828977828</v>
      </c>
      <c r="G18" s="13">
        <f>'Property 4'!G16</f>
        <v>190777.15475355595</v>
      </c>
      <c r="H18" s="17">
        <f t="shared" ref="H18:H21" si="4">SUM(C18:G18)</f>
        <v>1057703.3140721133</v>
      </c>
      <c r="I18" s="13">
        <f>'Primary Residence'!I16+'Property 1'!I16+'Property 2'!I16+'Property 3'!I16+'Property 4'!I16</f>
        <v>4000</v>
      </c>
      <c r="J18" s="13">
        <f>IF(SUM('Primary Residence'!H16, 'Property 1'!H16, 'Property 2'!H16, 'Property 3'!H16, 'Property 4'!H16) = 0, "", SUM('Primary Residence'!H16, 'Property 1'!H16, 'Property 2'!H16, 'Property 3'!H16, 'Property 4'!H16))</f>
        <v>22724.679311875607</v>
      </c>
      <c r="K18" s="18">
        <f t="shared" si="0"/>
        <v>26724.679311875607</v>
      </c>
      <c r="L18" s="21"/>
      <c r="M18" s="21"/>
      <c r="N18" s="21"/>
      <c r="O18" s="21"/>
      <c r="P18" s="21"/>
      <c r="Q18" s="21"/>
      <c r="R18" s="21"/>
      <c r="S18" s="21"/>
    </row>
    <row r="19" spans="1:19">
      <c r="A19" s="14">
        <f t="shared" ca="1" si="1"/>
        <v>2037</v>
      </c>
      <c r="B19" s="15">
        <f>SUM(B18+1)</f>
        <v>12</v>
      </c>
      <c r="C19" s="16">
        <f>'Primary Residence'!G17</f>
        <v>287974.4347384717</v>
      </c>
      <c r="D19" s="13">
        <f>'Property 1'!G17</f>
        <v>181042.36822500825</v>
      </c>
      <c r="E19" s="13">
        <f>'Property 2'!G17</f>
        <v>216686.39039616269</v>
      </c>
      <c r="F19" s="13">
        <f>'Property 3'!G17</f>
        <v>287974.4347384717</v>
      </c>
      <c r="G19" s="13">
        <f>'Property 4'!G17</f>
        <v>216686.39039616269</v>
      </c>
      <c r="H19" s="17">
        <f t="shared" si="4"/>
        <v>1190364.018494277</v>
      </c>
      <c r="I19" s="13">
        <f>'Primary Residence'!I17+'Property 1'!I17+'Property 2'!I17+'Property 3'!I17+'Property 4'!I17</f>
        <v>5000</v>
      </c>
      <c r="J19" s="13">
        <f>IF(SUM('Primary Residence'!H17, 'Property 1'!H17, 'Property 2'!H17, 'Property 3'!H17, 'Property 4'!H17) = 0, "", SUM('Primary Residence'!H17, 'Property 1'!H17, 'Property 2'!H17, 'Property 3'!H17, 'Property 4'!H17))</f>
        <v>26030.589421231885</v>
      </c>
      <c r="K19" s="18">
        <f t="shared" si="0"/>
        <v>31030.589421231885</v>
      </c>
      <c r="L19" s="21"/>
      <c r="M19" s="21"/>
      <c r="N19" s="21"/>
      <c r="O19" s="21"/>
      <c r="P19" s="21"/>
      <c r="Q19" s="21"/>
      <c r="R19" s="21"/>
      <c r="S19" s="21"/>
    </row>
    <row r="20" spans="1:19">
      <c r="A20" s="14">
        <f t="shared" ca="1" si="1"/>
        <v>2038</v>
      </c>
      <c r="B20" s="15">
        <f>SUM(B19+1)</f>
        <v>13</v>
      </c>
      <c r="C20" s="16">
        <f>'Primary Residence'!G18</f>
        <v>316921.7753806258</v>
      </c>
      <c r="D20" s="13">
        <f>'Property 1'!G18</f>
        <v>206781.74687175849</v>
      </c>
      <c r="E20" s="13">
        <f>'Property 2'!G18</f>
        <v>243495.08970804751</v>
      </c>
      <c r="F20" s="13">
        <f>'Property 3'!G18</f>
        <v>316921.7753806258</v>
      </c>
      <c r="G20" s="13">
        <f>'Property 4'!G18</f>
        <v>243495.08970804751</v>
      </c>
      <c r="H20" s="17">
        <f t="shared" si="4"/>
        <v>1327615.4770491051</v>
      </c>
      <c r="I20" s="13">
        <f>'Primary Residence'!I18+'Property 1'!I18+'Property 2'!I18+'Property 3'!I18+'Property 4'!I18</f>
        <v>5000</v>
      </c>
      <c r="J20" s="13">
        <f>IF(SUM('Primary Residence'!H18, 'Property 1'!H18, 'Property 2'!H18, 'Property 3'!H18, 'Property 4'!H18) = 0, "", SUM('Primary Residence'!H18, 'Property 1'!H18, 'Property 2'!H18, 'Property 3'!H18, 'Property 4'!H18))</f>
        <v>29451.56109186884</v>
      </c>
      <c r="K20" s="18">
        <f t="shared" si="0"/>
        <v>34451.56109186884</v>
      </c>
      <c r="L20" s="21"/>
      <c r="M20" s="21"/>
      <c r="N20" s="21"/>
      <c r="O20" s="21"/>
      <c r="P20" s="21"/>
      <c r="Q20" s="21"/>
      <c r="R20" s="21"/>
      <c r="S20" s="21"/>
    </row>
    <row r="21" spans="1:19" ht="14.1" thickBot="1">
      <c r="A21" s="23">
        <f t="shared" ca="1" si="1"/>
        <v>2039</v>
      </c>
      <c r="B21" s="24">
        <f>SUM(B20+1)</f>
        <v>14</v>
      </c>
      <c r="C21" s="25">
        <f>'Primary Residence'!G19</f>
        <v>346864.68994204461</v>
      </c>
      <c r="D21" s="13">
        <f>'Property 1'!G19</f>
        <v>233420.46057791123</v>
      </c>
      <c r="E21" s="13">
        <f>'Property 2'!G19</f>
        <v>271235.20369928895</v>
      </c>
      <c r="F21" s="13">
        <f>'Property 3'!G19</f>
        <v>346864.68994204461</v>
      </c>
      <c r="G21" s="13">
        <f>'Property 4'!G19</f>
        <v>271235.20369928895</v>
      </c>
      <c r="H21" s="26">
        <f t="shared" si="4"/>
        <v>1469620.2478605784</v>
      </c>
      <c r="I21" s="13">
        <f>'Primary Residence'!I19+'Property 1'!I19+'Property 2'!I19+'Property 3'!I19+'Property 4'!I19</f>
        <v>5000</v>
      </c>
      <c r="J21" s="13">
        <f>IF(SUM('Primary Residence'!H19, 'Property 1'!H19, 'Property 2'!H19, 'Property 3'!H19, 'Property 4'!H19) = 0, "", SUM('Primary Residence'!H19, 'Property 1'!H19, 'Property 2'!H19, 'Property 3'!H19, 'Property 4'!H19))</f>
        <v>32991.691893624899</v>
      </c>
      <c r="K21" s="18">
        <f t="shared" si="0"/>
        <v>37991.691893624899</v>
      </c>
      <c r="L21" s="21"/>
      <c r="M21" s="21"/>
      <c r="N21" s="21"/>
      <c r="O21" s="21"/>
      <c r="P21" s="21"/>
      <c r="Q21" s="21"/>
      <c r="R21" s="21"/>
      <c r="S21" s="21"/>
    </row>
    <row r="22" spans="1:19">
      <c r="L22" s="21"/>
      <c r="M22" s="21"/>
      <c r="N22" s="21"/>
      <c r="O22" s="21"/>
      <c r="P22" s="21"/>
      <c r="Q22" s="21"/>
      <c r="R22" s="21"/>
      <c r="S22" s="21"/>
    </row>
    <row r="23" spans="1:19">
      <c r="L23" s="21"/>
      <c r="M23" s="21"/>
      <c r="N23" s="21"/>
      <c r="O23" s="21"/>
      <c r="P23" s="21"/>
      <c r="Q23" s="21"/>
      <c r="R23" s="21"/>
      <c r="S23" s="21"/>
    </row>
  </sheetData>
  <sheetProtection algorithmName="SHA-512" hashValue="+P5BoIg8rC8Yf12I1KKjoHscws8QP/EaBs+myL4teiUBriohVlj5CCw5s2KVGMvAgA/3FY0zJF8vK7bIwcVZ/A==" saltValue="N6uQOJq9dEclo7Ef+MwTLQ==" spinCount="100000" sheet="1" objects="1" scenarios="1"/>
  <mergeCells count="6">
    <mergeCell ref="C5:H5"/>
    <mergeCell ref="A4:B4"/>
    <mergeCell ref="I5:K5"/>
    <mergeCell ref="A2:K3"/>
    <mergeCell ref="A1:K1"/>
    <mergeCell ref="C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63588-3D04-46DC-816D-79094DAB6210}">
  <dimension ref="A1:I21"/>
  <sheetViews>
    <sheetView zoomScaleNormal="100" workbookViewId="0">
      <selection activeCell="H4" sqref="H4"/>
    </sheetView>
  </sheetViews>
  <sheetFormatPr defaultColWidth="8.85546875" defaultRowHeight="12.3"/>
  <cols>
    <col min="1" max="2" width="8.85546875" style="60"/>
    <col min="3" max="6" width="20.6171875" style="60" customWidth="1"/>
    <col min="7" max="7" width="20.6171875" style="85" customWidth="1"/>
    <col min="8" max="9" width="20.6171875" style="60" customWidth="1"/>
    <col min="10" max="16384" width="8.85546875" style="60"/>
  </cols>
  <sheetData>
    <row r="1" spans="1:9" ht="36" customHeight="1" thickBot="1">
      <c r="A1" s="59" t="s">
        <v>4</v>
      </c>
      <c r="B1" s="59"/>
      <c r="C1" s="59"/>
      <c r="D1" s="59"/>
      <c r="E1" s="59"/>
      <c r="F1" s="59"/>
      <c r="G1" s="59"/>
      <c r="H1" s="59"/>
      <c r="I1" s="59"/>
    </row>
    <row r="2" spans="1:9" ht="15" customHeight="1">
      <c r="A2" s="61"/>
      <c r="B2" s="61"/>
      <c r="C2" s="62" t="s">
        <v>22</v>
      </c>
      <c r="D2" s="63"/>
      <c r="E2" s="64"/>
      <c r="F2" s="61"/>
      <c r="G2" s="65" t="s">
        <v>14</v>
      </c>
      <c r="H2" s="66" t="s">
        <v>7</v>
      </c>
    </row>
    <row r="3" spans="1:9" ht="22" customHeight="1" thickBot="1">
      <c r="A3" s="67"/>
      <c r="B3" s="67"/>
      <c r="C3" s="68"/>
      <c r="D3" s="69"/>
      <c r="E3" s="70"/>
      <c r="F3" s="67"/>
      <c r="G3" s="4">
        <v>0.8</v>
      </c>
      <c r="H3" s="9">
        <v>0</v>
      </c>
    </row>
    <row r="4" spans="1:9" ht="36.9" customHeight="1">
      <c r="A4" s="71" t="s">
        <v>3</v>
      </c>
      <c r="B4" s="71" t="s">
        <v>8</v>
      </c>
      <c r="C4" s="72" t="s">
        <v>9</v>
      </c>
      <c r="D4" s="73" t="s">
        <v>10</v>
      </c>
      <c r="E4" s="74" t="s">
        <v>11</v>
      </c>
      <c r="F4" s="71" t="s">
        <v>23</v>
      </c>
      <c r="G4" s="75" t="s">
        <v>12</v>
      </c>
      <c r="H4" s="76" t="s">
        <v>13</v>
      </c>
      <c r="I4" s="77" t="s">
        <v>24</v>
      </c>
    </row>
    <row r="5" spans="1:9" ht="13.8">
      <c r="A5" s="78">
        <f ca="1">YEAR(TODAY())</f>
        <v>2025</v>
      </c>
      <c r="B5" s="78">
        <f>Summary!B7</f>
        <v>0</v>
      </c>
      <c r="C5" s="5">
        <v>15871.79</v>
      </c>
      <c r="D5" s="2">
        <v>7044.15</v>
      </c>
      <c r="E5" s="6">
        <v>392955.85</v>
      </c>
      <c r="F5" s="10">
        <v>500000</v>
      </c>
      <c r="G5" s="79">
        <f>IF(SUM(F5*G3)-E5&gt;0,SUM(F5*G3)-E5,"")</f>
        <v>7044.1500000000233</v>
      </c>
      <c r="H5" s="80">
        <f>IF(G5="", "", G5*H3)</f>
        <v>0</v>
      </c>
      <c r="I5" s="11"/>
    </row>
    <row r="6" spans="1:9" ht="13.8">
      <c r="A6" s="78">
        <f ca="1">A5+1</f>
        <v>2026</v>
      </c>
      <c r="B6" s="78">
        <f t="shared" ref="B6:B13" si="0">SUM(B5+1)</f>
        <v>1</v>
      </c>
      <c r="C6" s="5">
        <v>15584.8</v>
      </c>
      <c r="D6" s="2">
        <v>7331.14</v>
      </c>
      <c r="E6" s="6">
        <v>385624.72</v>
      </c>
      <c r="F6" s="79">
        <f t="shared" ref="F6:F19" si="1">SUM(F5*1.03)</f>
        <v>515000</v>
      </c>
      <c r="G6" s="79">
        <f>IF(SUM(F6*G3)-E6&gt;0,SUM(F6*G3)-E6,"")</f>
        <v>26375.280000000028</v>
      </c>
      <c r="H6" s="80">
        <f>IF(G6="", "", G6*H3)</f>
        <v>0</v>
      </c>
      <c r="I6" s="11"/>
    </row>
    <row r="7" spans="1:9" ht="13.8">
      <c r="A7" s="78">
        <f t="shared" ref="A7:A19" ca="1" si="2">A6+1</f>
        <v>2027</v>
      </c>
      <c r="B7" s="78">
        <f t="shared" si="0"/>
        <v>2</v>
      </c>
      <c r="C7" s="5">
        <v>15286.12</v>
      </c>
      <c r="D7" s="2">
        <v>7629.82</v>
      </c>
      <c r="E7" s="6">
        <v>377994.9</v>
      </c>
      <c r="F7" s="79">
        <f t="shared" si="1"/>
        <v>530450</v>
      </c>
      <c r="G7" s="79">
        <f>IF(SUM(F7*G3)-E7&gt;0,SUM(F7*G3)-E7,"")</f>
        <v>46365.099999999977</v>
      </c>
      <c r="H7" s="80">
        <f>IF(G7="", "", G7*H3)</f>
        <v>0</v>
      </c>
      <c r="I7" s="11"/>
    </row>
    <row r="8" spans="1:9" ht="13.8">
      <c r="A8" s="78">
        <f t="shared" ca="1" si="2"/>
        <v>2028</v>
      </c>
      <c r="B8" s="78">
        <f t="shared" si="0"/>
        <v>3</v>
      </c>
      <c r="C8" s="5">
        <v>14975.27</v>
      </c>
      <c r="D8" s="2">
        <v>7940.67</v>
      </c>
      <c r="E8" s="6">
        <v>370054.23</v>
      </c>
      <c r="F8" s="79">
        <f t="shared" si="1"/>
        <v>546363.5</v>
      </c>
      <c r="G8" s="79">
        <f>IF(SUM(F8*G3)-E8&gt;0,SUM(F8*G3)-E8,"")</f>
        <v>67036.570000000065</v>
      </c>
      <c r="H8" s="80">
        <f>IF(G8="", "", G8*H3)</f>
        <v>0</v>
      </c>
      <c r="I8" s="11"/>
    </row>
    <row r="9" spans="1:9" ht="13.8">
      <c r="A9" s="78">
        <f t="shared" ca="1" si="2"/>
        <v>2029</v>
      </c>
      <c r="B9" s="78">
        <f t="shared" si="0"/>
        <v>4</v>
      </c>
      <c r="C9" s="5">
        <v>14651.75</v>
      </c>
      <c r="D9" s="2">
        <v>8264.18</v>
      </c>
      <c r="E9" s="6">
        <v>361790.05</v>
      </c>
      <c r="F9" s="79">
        <f t="shared" si="1"/>
        <v>562754.40500000003</v>
      </c>
      <c r="G9" s="79">
        <f>IF(SUM(F9*G3)-E9&gt;0,SUM(F9*G3)-E9,"")</f>
        <v>88413.474000000046</v>
      </c>
      <c r="H9" s="80">
        <f>IF(G9="", "", G9*H3)</f>
        <v>0</v>
      </c>
      <c r="I9" s="11">
        <v>1000</v>
      </c>
    </row>
    <row r="10" spans="1:9" ht="13.8">
      <c r="A10" s="78">
        <f t="shared" ca="1" si="2"/>
        <v>2030</v>
      </c>
      <c r="B10" s="78">
        <f t="shared" si="0"/>
        <v>5</v>
      </c>
      <c r="C10" s="5">
        <v>14315.06</v>
      </c>
      <c r="D10" s="2">
        <v>8600.8799999999992</v>
      </c>
      <c r="E10" s="6">
        <v>353189.17</v>
      </c>
      <c r="F10" s="79">
        <f t="shared" si="1"/>
        <v>579637.03714999999</v>
      </c>
      <c r="G10" s="79">
        <f>IF(SUM(F10*G3)-E10&gt;0,SUM(F10*G3)-E10,"")</f>
        <v>110520.45972000004</v>
      </c>
      <c r="H10" s="80">
        <f>IF(G10="", "", G10*H3)</f>
        <v>0</v>
      </c>
      <c r="I10" s="11">
        <v>1000</v>
      </c>
    </row>
    <row r="11" spans="1:9" ht="13.8">
      <c r="A11" s="78">
        <f t="shared" ca="1" si="2"/>
        <v>2031</v>
      </c>
      <c r="B11" s="78">
        <f t="shared" si="0"/>
        <v>6</v>
      </c>
      <c r="C11" s="5">
        <v>13964.64</v>
      </c>
      <c r="D11" s="2">
        <v>8951.2900000000009</v>
      </c>
      <c r="E11" s="6">
        <v>344237.88</v>
      </c>
      <c r="F11" s="79">
        <f t="shared" si="1"/>
        <v>597026.14826449996</v>
      </c>
      <c r="G11" s="79">
        <f>IF(SUM(F11*G3)-E11&gt;0,SUM(F11*G3)-E11,"")</f>
        <v>133383.0386116</v>
      </c>
      <c r="H11" s="80">
        <f>IF(G11="", "", G11*H3)</f>
        <v>0</v>
      </c>
      <c r="I11" s="11">
        <v>1000</v>
      </c>
    </row>
    <row r="12" spans="1:9" ht="13.8">
      <c r="A12" s="78">
        <f t="shared" ca="1" si="2"/>
        <v>2032</v>
      </c>
      <c r="B12" s="78">
        <f t="shared" si="0"/>
        <v>7</v>
      </c>
      <c r="C12" s="5">
        <v>13599.95</v>
      </c>
      <c r="D12" s="2">
        <v>9315.98</v>
      </c>
      <c r="E12" s="6">
        <v>334921.90000000002</v>
      </c>
      <c r="F12" s="79">
        <f t="shared" si="1"/>
        <v>614936.93271243502</v>
      </c>
      <c r="G12" s="79">
        <f>IF(SUM(F12*G3)-E12&gt;0,SUM(F12*G3)-E12,"")</f>
        <v>157027.64616994804</v>
      </c>
      <c r="H12" s="80">
        <f>IF(G12="", "", G12*H3)</f>
        <v>0</v>
      </c>
      <c r="I12" s="11">
        <v>1000</v>
      </c>
    </row>
    <row r="13" spans="1:9" ht="13.8">
      <c r="A13" s="78">
        <f t="shared" ca="1" si="2"/>
        <v>2033</v>
      </c>
      <c r="B13" s="78">
        <f t="shared" si="0"/>
        <v>8</v>
      </c>
      <c r="C13" s="5">
        <v>13220.41</v>
      </c>
      <c r="D13" s="2">
        <v>9695.5300000000007</v>
      </c>
      <c r="E13" s="6">
        <v>325226.38</v>
      </c>
      <c r="F13" s="79">
        <f t="shared" si="1"/>
        <v>633385.04069380811</v>
      </c>
      <c r="G13" s="79">
        <f>IF(SUM(F13*G3)-E13&gt;0,SUM(F13*G3)-E13,"")</f>
        <v>181481.65255504649</v>
      </c>
      <c r="H13" s="80">
        <f>IF(G13="", "", G13*H3)</f>
        <v>0</v>
      </c>
      <c r="I13" s="11">
        <v>1000</v>
      </c>
    </row>
    <row r="14" spans="1:9" ht="13.8">
      <c r="A14" s="78">
        <f t="shared" ca="1" si="2"/>
        <v>2034</v>
      </c>
      <c r="B14" s="78">
        <f>SUM(B13+1)</f>
        <v>9</v>
      </c>
      <c r="C14" s="5">
        <v>12825.4</v>
      </c>
      <c r="D14" s="2">
        <v>10090.540000000001</v>
      </c>
      <c r="E14" s="6">
        <v>315135.84000000003</v>
      </c>
      <c r="F14" s="79">
        <f t="shared" si="1"/>
        <v>652386.59191462235</v>
      </c>
      <c r="G14" s="79">
        <f>IF(SUM(F14*G3)-E14&gt;0,SUM(F14*G3)-E14,"")</f>
        <v>206773.4335316979</v>
      </c>
      <c r="H14" s="80">
        <f>IF(G14="", "", G14*H3)</f>
        <v>0</v>
      </c>
      <c r="I14" s="11">
        <v>1000</v>
      </c>
    </row>
    <row r="15" spans="1:9" ht="13.8">
      <c r="A15" s="78">
        <f t="shared" ca="1" si="2"/>
        <v>2035</v>
      </c>
      <c r="B15" s="78">
        <f>SUM(B14+1)</f>
        <v>10</v>
      </c>
      <c r="C15" s="5">
        <v>12414.29</v>
      </c>
      <c r="D15" s="2">
        <v>10501.64</v>
      </c>
      <c r="E15" s="6">
        <v>304634.19</v>
      </c>
      <c r="F15" s="79">
        <f t="shared" si="1"/>
        <v>671958.18967206101</v>
      </c>
      <c r="G15" s="79">
        <f>IF(SUM(F15*G3)-E15&gt;0,SUM(F15*G3)-E15,"")</f>
        <v>232932.36173764878</v>
      </c>
      <c r="H15" s="80">
        <f>IF(G15="", "", G15*H3)</f>
        <v>0</v>
      </c>
      <c r="I15" s="11">
        <v>1000</v>
      </c>
    </row>
    <row r="16" spans="1:9" ht="13.8">
      <c r="A16" s="78">
        <f t="shared" ca="1" si="2"/>
        <v>2036</v>
      </c>
      <c r="B16" s="78">
        <f t="shared" ref="B16:B19" si="3">SUM(B15+1)</f>
        <v>11</v>
      </c>
      <c r="C16" s="5">
        <v>11986.44</v>
      </c>
      <c r="D16" s="2">
        <v>10929.5</v>
      </c>
      <c r="E16" s="6">
        <v>293704.7</v>
      </c>
      <c r="F16" s="79">
        <f t="shared" si="1"/>
        <v>692116.93536222284</v>
      </c>
      <c r="G16" s="79">
        <f>IF(SUM(F16*G3)-E16&gt;0,SUM(F16*G3)-E16,"")</f>
        <v>259988.84828977828</v>
      </c>
      <c r="H16" s="80">
        <f>IF(G16="", "", G16*H3)</f>
        <v>0</v>
      </c>
      <c r="I16" s="11">
        <v>1000</v>
      </c>
    </row>
    <row r="17" spans="1:9" ht="13.8">
      <c r="A17" s="78">
        <f t="shared" ca="1" si="2"/>
        <v>2037</v>
      </c>
      <c r="B17" s="78">
        <f t="shared" si="3"/>
        <v>12</v>
      </c>
      <c r="C17" s="5">
        <v>11541.15</v>
      </c>
      <c r="D17" s="2">
        <v>11374.78</v>
      </c>
      <c r="E17" s="6">
        <v>282329.92</v>
      </c>
      <c r="F17" s="79">
        <f t="shared" si="1"/>
        <v>712880.44342308957</v>
      </c>
      <c r="G17" s="79">
        <f>IF(SUM(F17*G3)-E17&gt;0,SUM(F17*G3)-E17,"")</f>
        <v>287974.4347384717</v>
      </c>
      <c r="H17" s="80">
        <f>IF(G17="", "", G17*H3)</f>
        <v>0</v>
      </c>
      <c r="I17" s="11">
        <v>1000</v>
      </c>
    </row>
    <row r="18" spans="1:9" ht="13.8">
      <c r="A18" s="78">
        <f t="shared" ca="1" si="2"/>
        <v>2038</v>
      </c>
      <c r="B18" s="78">
        <f t="shared" si="3"/>
        <v>13</v>
      </c>
      <c r="C18" s="5">
        <v>11077.73</v>
      </c>
      <c r="D18" s="2">
        <v>11838.21</v>
      </c>
      <c r="E18" s="6">
        <v>270491.71000000002</v>
      </c>
      <c r="F18" s="79">
        <f t="shared" si="1"/>
        <v>734266.85672578227</v>
      </c>
      <c r="G18" s="79">
        <f>IF(SUM(F18*G3)-E18&gt;0,SUM(F18*G3)-E18,"")</f>
        <v>316921.7753806258</v>
      </c>
      <c r="H18" s="80">
        <f>IF(G18="", "", G18*H3)</f>
        <v>0</v>
      </c>
      <c r="I18" s="11">
        <v>1000</v>
      </c>
    </row>
    <row r="19" spans="1:9" ht="14.1" thickBot="1">
      <c r="A19" s="81">
        <f t="shared" ca="1" si="2"/>
        <v>2039</v>
      </c>
      <c r="B19" s="81">
        <f t="shared" si="3"/>
        <v>14</v>
      </c>
      <c r="C19" s="7">
        <v>10595.42</v>
      </c>
      <c r="D19" s="3">
        <v>12320.51</v>
      </c>
      <c r="E19" s="8">
        <v>258171.2</v>
      </c>
      <c r="F19" s="82">
        <f t="shared" si="1"/>
        <v>756294.86242755572</v>
      </c>
      <c r="G19" s="82">
        <f>IF(SUM(F19*G3)-E19&gt;0,SUM(F19*G3)-E19,"")</f>
        <v>346864.68994204461</v>
      </c>
      <c r="H19" s="83">
        <f>IF(G19="", "", G19*H3)</f>
        <v>0</v>
      </c>
      <c r="I19" s="12">
        <v>1000</v>
      </c>
    </row>
    <row r="21" spans="1:9">
      <c r="G21" s="84"/>
    </row>
  </sheetData>
  <sheetProtection algorithmName="SHA-512" hashValue="DKIpVF8Vvvo5zCGlB0mWvd6UrNHLWdWLmnI3yKDmReO4YLvcpLqVlIcEUXY4MN8x4MR82d9ERcaMQkhGhXWIIA==" saltValue="QrMk68B6LCsUxknyWl06Mg==" spinCount="100000" sheet="1" objects="1" scenarios="1"/>
  <mergeCells count="2">
    <mergeCell ref="A1:I1"/>
    <mergeCell ref="C2:E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ACBCC-C499-4ECB-B140-F5C15AFFD195}">
  <dimension ref="A1:I19"/>
  <sheetViews>
    <sheetView zoomScaleNormal="100" workbookViewId="0">
      <selection activeCell="H4" sqref="H4"/>
    </sheetView>
  </sheetViews>
  <sheetFormatPr defaultColWidth="8.85546875" defaultRowHeight="13.8"/>
  <cols>
    <col min="1" max="2" width="8.85546875" style="86"/>
    <col min="3" max="6" width="20.6171875" style="86" customWidth="1"/>
    <col min="7" max="7" width="20.6171875" style="87" customWidth="1"/>
    <col min="8" max="9" width="20.6171875" style="86" customWidth="1"/>
    <col min="10" max="16384" width="8.85546875" style="86"/>
  </cols>
  <sheetData>
    <row r="1" spans="1:9" ht="36" customHeight="1" thickBot="1">
      <c r="A1" s="59" t="s">
        <v>16</v>
      </c>
      <c r="B1" s="59"/>
      <c r="C1" s="59"/>
      <c r="D1" s="59"/>
      <c r="E1" s="59"/>
      <c r="F1" s="59"/>
      <c r="G1" s="59"/>
      <c r="H1" s="59"/>
      <c r="I1" s="59"/>
    </row>
    <row r="2" spans="1:9" ht="22" customHeight="1">
      <c r="A2" s="61"/>
      <c r="B2" s="61"/>
      <c r="C2" s="62" t="s">
        <v>22</v>
      </c>
      <c r="D2" s="63"/>
      <c r="E2" s="64"/>
      <c r="F2" s="61"/>
      <c r="G2" s="65" t="s">
        <v>14</v>
      </c>
      <c r="H2" s="66" t="s">
        <v>7</v>
      </c>
      <c r="I2" s="60"/>
    </row>
    <row r="3" spans="1:9" ht="20.399999999999999" thickBot="1">
      <c r="A3" s="67"/>
      <c r="B3" s="67"/>
      <c r="C3" s="68"/>
      <c r="D3" s="69"/>
      <c r="E3" s="70"/>
      <c r="F3" s="67"/>
      <c r="G3" s="4">
        <v>0.65</v>
      </c>
      <c r="H3" s="9">
        <v>0.06</v>
      </c>
      <c r="I3" s="60"/>
    </row>
    <row r="4" spans="1:9" ht="28.2">
      <c r="A4" s="71" t="s">
        <v>3</v>
      </c>
      <c r="B4" s="71" t="s">
        <v>8</v>
      </c>
      <c r="C4" s="72" t="s">
        <v>9</v>
      </c>
      <c r="D4" s="73" t="s">
        <v>10</v>
      </c>
      <c r="E4" s="74" t="s">
        <v>11</v>
      </c>
      <c r="F4" s="71" t="s">
        <v>23</v>
      </c>
      <c r="G4" s="75" t="s">
        <v>12</v>
      </c>
      <c r="H4" s="76" t="s">
        <v>13</v>
      </c>
      <c r="I4" s="77" t="s">
        <v>24</v>
      </c>
    </row>
    <row r="5" spans="1:9">
      <c r="A5" s="78">
        <f ca="1">YEAR(TODAY())</f>
        <v>2025</v>
      </c>
      <c r="B5" s="78">
        <f>Summary!B7</f>
        <v>0</v>
      </c>
      <c r="C5" s="5">
        <v>15871.79</v>
      </c>
      <c r="D5" s="2">
        <v>7044.15</v>
      </c>
      <c r="E5" s="6">
        <v>392955.85</v>
      </c>
      <c r="F5" s="10">
        <v>500000</v>
      </c>
      <c r="G5" s="79" t="str">
        <f>IF(SUM(F5*G3)-E5&gt;0,SUM(F5*G3)-E5,"")</f>
        <v/>
      </c>
      <c r="H5" s="80" t="str">
        <f>IF(G5="", "", G5*H3)</f>
        <v/>
      </c>
      <c r="I5" s="11"/>
    </row>
    <row r="6" spans="1:9">
      <c r="A6" s="78">
        <f ca="1">A5+1</f>
        <v>2026</v>
      </c>
      <c r="B6" s="78">
        <f t="shared" ref="B6:B13" si="0">SUM(B5+1)</f>
        <v>1</v>
      </c>
      <c r="C6" s="5">
        <v>15584.8</v>
      </c>
      <c r="D6" s="2">
        <v>7331.14</v>
      </c>
      <c r="E6" s="6">
        <v>385624.72</v>
      </c>
      <c r="F6" s="79">
        <f t="shared" ref="F6:F19" si="1">SUM(F5*1.03)</f>
        <v>515000</v>
      </c>
      <c r="G6" s="79" t="str">
        <f>IF(SUM(F6*G3)-E6&gt;0,SUM(F6*G3)-E6,"")</f>
        <v/>
      </c>
      <c r="H6" s="80" t="str">
        <f>IF(G6="", "", G6*H3)</f>
        <v/>
      </c>
      <c r="I6" s="11"/>
    </row>
    <row r="7" spans="1:9">
      <c r="A7" s="78">
        <f t="shared" ref="A7:A19" ca="1" si="2">A6+1</f>
        <v>2027</v>
      </c>
      <c r="B7" s="78">
        <f t="shared" si="0"/>
        <v>2</v>
      </c>
      <c r="C7" s="5">
        <v>15286.12</v>
      </c>
      <c r="D7" s="2">
        <v>7629.82</v>
      </c>
      <c r="E7" s="6">
        <v>377994.9</v>
      </c>
      <c r="F7" s="79">
        <f t="shared" si="1"/>
        <v>530450</v>
      </c>
      <c r="G7" s="79" t="str">
        <f>IF(SUM(F7*G3)-E7&gt;0,SUM(F7*G3)-E7,"")</f>
        <v/>
      </c>
      <c r="H7" s="80" t="str">
        <f>IF(G7="", "", G7*H3)</f>
        <v/>
      </c>
      <c r="I7" s="11"/>
    </row>
    <row r="8" spans="1:9">
      <c r="A8" s="78">
        <f t="shared" ca="1" si="2"/>
        <v>2028</v>
      </c>
      <c r="B8" s="78">
        <f t="shared" si="0"/>
        <v>3</v>
      </c>
      <c r="C8" s="5">
        <v>14975.27</v>
      </c>
      <c r="D8" s="2">
        <v>7940.67</v>
      </c>
      <c r="E8" s="6">
        <v>370054.23</v>
      </c>
      <c r="F8" s="79">
        <f t="shared" si="1"/>
        <v>546363.5</v>
      </c>
      <c r="G8" s="79" t="str">
        <f>IF(SUM(F8*G3)-E8&gt;0,SUM(F8*G3)-E8,"")</f>
        <v/>
      </c>
      <c r="H8" s="80" t="str">
        <f>IF(G8="", "", G8*H3)</f>
        <v/>
      </c>
      <c r="I8" s="11"/>
    </row>
    <row r="9" spans="1:9">
      <c r="A9" s="78">
        <f t="shared" ca="1" si="2"/>
        <v>2029</v>
      </c>
      <c r="B9" s="78">
        <f t="shared" si="0"/>
        <v>4</v>
      </c>
      <c r="C9" s="5">
        <v>14651.75</v>
      </c>
      <c r="D9" s="2">
        <v>8264.18</v>
      </c>
      <c r="E9" s="6">
        <v>361790.05</v>
      </c>
      <c r="F9" s="79">
        <f t="shared" si="1"/>
        <v>562754.40500000003</v>
      </c>
      <c r="G9" s="79">
        <f>IF(SUM(F9*G3)-E9&gt;0,SUM(F9*G3)-E9,"")</f>
        <v>4000.3132500000647</v>
      </c>
      <c r="H9" s="80">
        <f>IF(G9="", "", G9*H3)</f>
        <v>240.01879500000388</v>
      </c>
      <c r="I9" s="11"/>
    </row>
    <row r="10" spans="1:9">
      <c r="A10" s="78">
        <f t="shared" ca="1" si="2"/>
        <v>2030</v>
      </c>
      <c r="B10" s="78">
        <f t="shared" si="0"/>
        <v>5</v>
      </c>
      <c r="C10" s="5">
        <v>14315.06</v>
      </c>
      <c r="D10" s="2">
        <v>8600.8799999999992</v>
      </c>
      <c r="E10" s="6">
        <v>353189.17</v>
      </c>
      <c r="F10" s="79">
        <f t="shared" si="1"/>
        <v>579637.03714999999</v>
      </c>
      <c r="G10" s="79">
        <f>IF(SUM(F10*G3)-E10&gt;0,SUM(F10*G3)-E10,"")</f>
        <v>23574.904147499998</v>
      </c>
      <c r="H10" s="80">
        <f>IF(G10="", "", G10*H3)</f>
        <v>1414.4942488499998</v>
      </c>
      <c r="I10" s="11"/>
    </row>
    <row r="11" spans="1:9">
      <c r="A11" s="78">
        <f t="shared" ca="1" si="2"/>
        <v>2031</v>
      </c>
      <c r="B11" s="78">
        <f t="shared" si="0"/>
        <v>6</v>
      </c>
      <c r="C11" s="5">
        <v>13964.64</v>
      </c>
      <c r="D11" s="2">
        <v>8951.2900000000009</v>
      </c>
      <c r="E11" s="6">
        <v>344237.88</v>
      </c>
      <c r="F11" s="79">
        <f t="shared" si="1"/>
        <v>597026.14826449996</v>
      </c>
      <c r="G11" s="79">
        <f>IF(SUM(F11*G3)-E11&gt;0,SUM(F11*G3)-E11,"")</f>
        <v>43829.116371924989</v>
      </c>
      <c r="H11" s="80">
        <f>IF(G11="", "", G11*H3)</f>
        <v>2629.7469823154993</v>
      </c>
      <c r="I11" s="11"/>
    </row>
    <row r="12" spans="1:9">
      <c r="A12" s="78">
        <f t="shared" ca="1" si="2"/>
        <v>2032</v>
      </c>
      <c r="B12" s="78">
        <f t="shared" si="0"/>
        <v>7</v>
      </c>
      <c r="C12" s="5">
        <v>13599.95</v>
      </c>
      <c r="D12" s="2">
        <v>9315.98</v>
      </c>
      <c r="E12" s="6">
        <v>334921.90000000002</v>
      </c>
      <c r="F12" s="79">
        <f t="shared" si="1"/>
        <v>614936.93271243502</v>
      </c>
      <c r="G12" s="79">
        <f>IF(SUM(F12*G3)-E12&gt;0,SUM(F12*G3)-E12,"")</f>
        <v>64787.106263082766</v>
      </c>
      <c r="H12" s="80">
        <f>IF(G12="", "", G12*H3)</f>
        <v>3887.226375784966</v>
      </c>
      <c r="I12" s="11"/>
    </row>
    <row r="13" spans="1:9">
      <c r="A13" s="78">
        <f t="shared" ca="1" si="2"/>
        <v>2033</v>
      </c>
      <c r="B13" s="78">
        <f t="shared" si="0"/>
        <v>8</v>
      </c>
      <c r="C13" s="5">
        <v>13220.41</v>
      </c>
      <c r="D13" s="2">
        <v>9695.5300000000007</v>
      </c>
      <c r="E13" s="6">
        <v>325226.38</v>
      </c>
      <c r="F13" s="79">
        <f t="shared" si="1"/>
        <v>633385.04069380811</v>
      </c>
      <c r="G13" s="79">
        <f>IF(SUM(F13*G3)-E13&gt;0,SUM(F13*G3)-E13,"")</f>
        <v>86473.89645097527</v>
      </c>
      <c r="H13" s="80">
        <f>IF(G13="", "", G13*H3)</f>
        <v>5188.4337870585159</v>
      </c>
      <c r="I13" s="11"/>
    </row>
    <row r="14" spans="1:9">
      <c r="A14" s="78">
        <f t="shared" ca="1" si="2"/>
        <v>2034</v>
      </c>
      <c r="B14" s="78">
        <f>SUM(B13+1)</f>
        <v>9</v>
      </c>
      <c r="C14" s="5">
        <v>12825.4</v>
      </c>
      <c r="D14" s="2">
        <v>10090.540000000001</v>
      </c>
      <c r="E14" s="6">
        <v>315135.84000000003</v>
      </c>
      <c r="F14" s="79">
        <f t="shared" si="1"/>
        <v>652386.59191462235</v>
      </c>
      <c r="G14" s="79">
        <f>IF(SUM(F14*G3)-E14&gt;0,SUM(F14*G3)-E14,"")</f>
        <v>108915.44474450452</v>
      </c>
      <c r="H14" s="80">
        <f>IF(G14="", "", G14*H3)</f>
        <v>6534.9266846702712</v>
      </c>
      <c r="I14" s="11"/>
    </row>
    <row r="15" spans="1:9">
      <c r="A15" s="78">
        <f t="shared" ca="1" si="2"/>
        <v>2035</v>
      </c>
      <c r="B15" s="78">
        <f>SUM(B14+1)</f>
        <v>10</v>
      </c>
      <c r="C15" s="5">
        <v>12414.29</v>
      </c>
      <c r="D15" s="2">
        <v>10501.64</v>
      </c>
      <c r="E15" s="6">
        <v>304634.19</v>
      </c>
      <c r="F15" s="79">
        <f t="shared" si="1"/>
        <v>671958.18967206101</v>
      </c>
      <c r="G15" s="79">
        <f>IF(SUM(F15*G3)-E15&gt;0,SUM(F15*G3)-E15,"")</f>
        <v>132138.63328683964</v>
      </c>
      <c r="H15" s="80">
        <f>IF(G15="", "", G15*H3)</f>
        <v>7928.3179972103781</v>
      </c>
      <c r="I15" s="11"/>
    </row>
    <row r="16" spans="1:9">
      <c r="A16" s="78">
        <f t="shared" ca="1" si="2"/>
        <v>2036</v>
      </c>
      <c r="B16" s="78">
        <f t="shared" ref="B16:B19" si="3">SUM(B15+1)</f>
        <v>11</v>
      </c>
      <c r="C16" s="5">
        <v>11986.44</v>
      </c>
      <c r="D16" s="2">
        <v>10929.5</v>
      </c>
      <c r="E16" s="6">
        <v>293704.7</v>
      </c>
      <c r="F16" s="79">
        <f t="shared" si="1"/>
        <v>692116.93536222284</v>
      </c>
      <c r="G16" s="79">
        <f>IF(SUM(F16*G3)-E16&gt;0,SUM(F16*G3)-E16,"")</f>
        <v>156171.30798544484</v>
      </c>
      <c r="H16" s="80">
        <f>IF(G16="", "", G16*H3)</f>
        <v>9370.2784791266895</v>
      </c>
      <c r="I16" s="11"/>
    </row>
    <row r="17" spans="1:9">
      <c r="A17" s="78">
        <f t="shared" ca="1" si="2"/>
        <v>2037</v>
      </c>
      <c r="B17" s="78">
        <f t="shared" si="3"/>
        <v>12</v>
      </c>
      <c r="C17" s="5">
        <v>11541.15</v>
      </c>
      <c r="D17" s="2">
        <v>11374.78</v>
      </c>
      <c r="E17" s="6">
        <v>282329.92</v>
      </c>
      <c r="F17" s="79">
        <f t="shared" si="1"/>
        <v>712880.44342308957</v>
      </c>
      <c r="G17" s="79">
        <f>IF(SUM(F17*G3)-E17&gt;0,SUM(F17*G3)-E17,"")</f>
        <v>181042.36822500825</v>
      </c>
      <c r="H17" s="80">
        <f>IF(G17="", "", G17*H3)</f>
        <v>10862.542093500495</v>
      </c>
      <c r="I17" s="11">
        <v>1000</v>
      </c>
    </row>
    <row r="18" spans="1:9">
      <c r="A18" s="78">
        <f t="shared" ca="1" si="2"/>
        <v>2038</v>
      </c>
      <c r="B18" s="78">
        <f t="shared" si="3"/>
        <v>13</v>
      </c>
      <c r="C18" s="5">
        <v>11077.73</v>
      </c>
      <c r="D18" s="2">
        <v>11838.21</v>
      </c>
      <c r="E18" s="6">
        <v>270491.71000000002</v>
      </c>
      <c r="F18" s="79">
        <f t="shared" si="1"/>
        <v>734266.85672578227</v>
      </c>
      <c r="G18" s="79">
        <f>IF(SUM(F18*G3)-E18&gt;0,SUM(F18*G3)-E18,"")</f>
        <v>206781.74687175849</v>
      </c>
      <c r="H18" s="80">
        <f>IF(G18="", "", G18*H3)</f>
        <v>12406.904812305509</v>
      </c>
      <c r="I18" s="11">
        <v>1000</v>
      </c>
    </row>
    <row r="19" spans="1:9" ht="14.1" thickBot="1">
      <c r="A19" s="81">
        <f t="shared" ca="1" si="2"/>
        <v>2039</v>
      </c>
      <c r="B19" s="81">
        <f t="shared" si="3"/>
        <v>14</v>
      </c>
      <c r="C19" s="7">
        <v>10595.42</v>
      </c>
      <c r="D19" s="3">
        <v>12320.51</v>
      </c>
      <c r="E19" s="8">
        <v>258171.2</v>
      </c>
      <c r="F19" s="82">
        <f t="shared" si="1"/>
        <v>756294.86242755572</v>
      </c>
      <c r="G19" s="82">
        <f>IF(SUM(F19*G3)-E19&gt;0,SUM(F19*G3)-E19,"")</f>
        <v>233420.46057791123</v>
      </c>
      <c r="H19" s="83">
        <f>IF(G19="", "", G19*H3)</f>
        <v>14005.227634674673</v>
      </c>
      <c r="I19" s="12">
        <v>1000</v>
      </c>
    </row>
  </sheetData>
  <sheetProtection algorithmName="SHA-512" hashValue="jtByV96YII2XozYWFC4bbBQe0hDbWbohBZEsyAqPimJH3DaQHKyWsbpjlfmi4DzGjvTTYtjjix9b/oszZuXo0w==" saltValue="FLyhuPqeOP+HsEEqryBHYQ==" spinCount="100000" sheet="1" objects="1" scenarios="1"/>
  <mergeCells count="2">
    <mergeCell ref="A1:I1"/>
    <mergeCell ref="C2:E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6F14C-2105-42AC-880F-96BC0FCD0C13}">
  <dimension ref="A1:I19"/>
  <sheetViews>
    <sheetView zoomScaleNormal="100" workbookViewId="0">
      <selection activeCell="H4" sqref="H4"/>
    </sheetView>
  </sheetViews>
  <sheetFormatPr defaultColWidth="8.85546875" defaultRowHeight="13.8"/>
  <cols>
    <col min="1" max="2" width="8.85546875" style="86"/>
    <col min="3" max="6" width="20.6171875" style="86" customWidth="1"/>
    <col min="7" max="7" width="20.6171875" style="87" customWidth="1"/>
    <col min="8" max="9" width="20.6171875" style="86" customWidth="1"/>
    <col min="10" max="16384" width="8.85546875" style="86"/>
  </cols>
  <sheetData>
    <row r="1" spans="1:9" ht="36" customHeight="1" thickBot="1">
      <c r="A1" s="59" t="s">
        <v>17</v>
      </c>
      <c r="B1" s="59"/>
      <c r="C1" s="59"/>
      <c r="D1" s="59"/>
      <c r="E1" s="59"/>
      <c r="F1" s="59"/>
      <c r="G1" s="59"/>
      <c r="H1" s="59"/>
      <c r="I1" s="59"/>
    </row>
    <row r="2" spans="1:9" ht="22" customHeight="1">
      <c r="A2" s="61"/>
      <c r="B2" s="61"/>
      <c r="C2" s="62" t="s">
        <v>22</v>
      </c>
      <c r="D2" s="63"/>
      <c r="E2" s="64"/>
      <c r="F2" s="61"/>
      <c r="G2" s="65" t="s">
        <v>14</v>
      </c>
      <c r="H2" s="66" t="s">
        <v>7</v>
      </c>
      <c r="I2" s="60"/>
    </row>
    <row r="3" spans="1:9" ht="20.399999999999999" thickBot="1">
      <c r="A3" s="67"/>
      <c r="B3" s="67"/>
      <c r="C3" s="68"/>
      <c r="D3" s="69"/>
      <c r="E3" s="70"/>
      <c r="F3" s="67"/>
      <c r="G3" s="4">
        <v>0.7</v>
      </c>
      <c r="H3" s="9">
        <v>7.0000000000000007E-2</v>
      </c>
      <c r="I3" s="60"/>
    </row>
    <row r="4" spans="1:9" ht="28.2">
      <c r="A4" s="71" t="s">
        <v>3</v>
      </c>
      <c r="B4" s="71" t="s">
        <v>8</v>
      </c>
      <c r="C4" s="72" t="s">
        <v>9</v>
      </c>
      <c r="D4" s="73" t="s">
        <v>10</v>
      </c>
      <c r="E4" s="74" t="s">
        <v>11</v>
      </c>
      <c r="F4" s="71" t="s">
        <v>23</v>
      </c>
      <c r="G4" s="75" t="s">
        <v>12</v>
      </c>
      <c r="H4" s="76" t="s">
        <v>13</v>
      </c>
      <c r="I4" s="77" t="s">
        <v>24</v>
      </c>
    </row>
    <row r="5" spans="1:9">
      <c r="A5" s="78">
        <f ca="1">YEAR(TODAY())</f>
        <v>2025</v>
      </c>
      <c r="B5" s="78">
        <f>Summary!B7</f>
        <v>0</v>
      </c>
      <c r="C5" s="5">
        <v>15871.79</v>
      </c>
      <c r="D5" s="2">
        <v>7044.15</v>
      </c>
      <c r="E5" s="6">
        <v>392955.85</v>
      </c>
      <c r="F5" s="10">
        <v>500000</v>
      </c>
      <c r="G5" s="79" t="str">
        <f>IF(SUM(F5*G3)-E5&gt;0,SUM(F5*G3)-E5,"")</f>
        <v/>
      </c>
      <c r="H5" s="80" t="str">
        <f>IF(G5="", "", G5*H3)</f>
        <v/>
      </c>
      <c r="I5" s="11"/>
    </row>
    <row r="6" spans="1:9">
      <c r="A6" s="78">
        <f ca="1">A5+1</f>
        <v>2026</v>
      </c>
      <c r="B6" s="78">
        <f t="shared" ref="B6:B13" si="0">SUM(B5+1)</f>
        <v>1</v>
      </c>
      <c r="C6" s="5">
        <v>15584.8</v>
      </c>
      <c r="D6" s="2">
        <v>7331.14</v>
      </c>
      <c r="E6" s="6">
        <v>385624.72</v>
      </c>
      <c r="F6" s="79">
        <f t="shared" ref="F6:F19" si="1">SUM(F5*1.03)</f>
        <v>515000</v>
      </c>
      <c r="G6" s="79" t="str">
        <f>IF(SUM(F6*G3)-E6&gt;0,SUM(F6*G3)-E6,"")</f>
        <v/>
      </c>
      <c r="H6" s="80" t="str">
        <f>IF(G6="", "", G6*H3)</f>
        <v/>
      </c>
      <c r="I6" s="11"/>
    </row>
    <row r="7" spans="1:9">
      <c r="A7" s="78">
        <f t="shared" ref="A7:A19" ca="1" si="2">A6+1</f>
        <v>2027</v>
      </c>
      <c r="B7" s="78">
        <f t="shared" si="0"/>
        <v>2</v>
      </c>
      <c r="C7" s="5">
        <v>15286.12</v>
      </c>
      <c r="D7" s="2">
        <v>7629.82</v>
      </c>
      <c r="E7" s="6">
        <v>377994.9</v>
      </c>
      <c r="F7" s="79">
        <f t="shared" si="1"/>
        <v>530450</v>
      </c>
      <c r="G7" s="79" t="str">
        <f>IF(SUM(F7*G3)-E7&gt;0,SUM(F7*G3)-E7,"")</f>
        <v/>
      </c>
      <c r="H7" s="80" t="str">
        <f>IF(G7="", "", G7*H3)</f>
        <v/>
      </c>
      <c r="I7" s="11"/>
    </row>
    <row r="8" spans="1:9">
      <c r="A8" s="78">
        <f t="shared" ca="1" si="2"/>
        <v>2028</v>
      </c>
      <c r="B8" s="78">
        <f t="shared" si="0"/>
        <v>3</v>
      </c>
      <c r="C8" s="5">
        <v>14975.27</v>
      </c>
      <c r="D8" s="2">
        <v>7940.67</v>
      </c>
      <c r="E8" s="6">
        <v>370054.23</v>
      </c>
      <c r="F8" s="79">
        <f t="shared" si="1"/>
        <v>546363.5</v>
      </c>
      <c r="G8" s="79">
        <f>IF(SUM(F8*G3)-E8&gt;0,SUM(F8*G3)-E8,"")</f>
        <v>12400.219999999972</v>
      </c>
      <c r="H8" s="80">
        <f>IF(G8="", "", G8*H3)</f>
        <v>868.01539999999818</v>
      </c>
      <c r="I8" s="11"/>
    </row>
    <row r="9" spans="1:9">
      <c r="A9" s="78">
        <f t="shared" ca="1" si="2"/>
        <v>2029</v>
      </c>
      <c r="B9" s="78">
        <f t="shared" si="0"/>
        <v>4</v>
      </c>
      <c r="C9" s="5">
        <v>14651.75</v>
      </c>
      <c r="D9" s="2">
        <v>8264.18</v>
      </c>
      <c r="E9" s="6">
        <v>361790.05</v>
      </c>
      <c r="F9" s="79">
        <f t="shared" si="1"/>
        <v>562754.40500000003</v>
      </c>
      <c r="G9" s="79">
        <f>IF(SUM(F9*G3)-E9&gt;0,SUM(F9*G3)-E9,"")</f>
        <v>32138.03350000002</v>
      </c>
      <c r="H9" s="80">
        <f>IF(G9="", "", G9*H3)</f>
        <v>2249.6623450000016</v>
      </c>
      <c r="I9" s="11">
        <v>1000</v>
      </c>
    </row>
    <row r="10" spans="1:9">
      <c r="A10" s="78">
        <f t="shared" ca="1" si="2"/>
        <v>2030</v>
      </c>
      <c r="B10" s="78">
        <f t="shared" si="0"/>
        <v>5</v>
      </c>
      <c r="C10" s="5">
        <v>14315.06</v>
      </c>
      <c r="D10" s="2">
        <v>8600.8799999999992</v>
      </c>
      <c r="E10" s="6">
        <v>353189.17</v>
      </c>
      <c r="F10" s="79">
        <f t="shared" si="1"/>
        <v>579637.03714999999</v>
      </c>
      <c r="G10" s="79">
        <f>IF(SUM(F10*G3)-E10&gt;0,SUM(F10*G3)-E10,"")</f>
        <v>52556.756004999974</v>
      </c>
      <c r="H10" s="80">
        <f>IF(G10="", "", G10*H3)</f>
        <v>3678.9729203499987</v>
      </c>
      <c r="I10" s="11">
        <v>1000</v>
      </c>
    </row>
    <row r="11" spans="1:9">
      <c r="A11" s="78">
        <f t="shared" ca="1" si="2"/>
        <v>2031</v>
      </c>
      <c r="B11" s="78">
        <f t="shared" si="0"/>
        <v>6</v>
      </c>
      <c r="C11" s="5">
        <v>13964.64</v>
      </c>
      <c r="D11" s="2">
        <v>8951.2900000000009</v>
      </c>
      <c r="E11" s="6">
        <v>344237.88</v>
      </c>
      <c r="F11" s="79">
        <f t="shared" si="1"/>
        <v>597026.14826449996</v>
      </c>
      <c r="G11" s="79">
        <f>IF(SUM(F11*G3)-E11&gt;0,SUM(F11*G3)-E11,"")</f>
        <v>73680.423785149935</v>
      </c>
      <c r="H11" s="80">
        <f>IF(G11="", "", G11*H3)</f>
        <v>5157.6296649604956</v>
      </c>
      <c r="I11" s="11">
        <v>1000</v>
      </c>
    </row>
    <row r="12" spans="1:9">
      <c r="A12" s="78">
        <f t="shared" ca="1" si="2"/>
        <v>2032</v>
      </c>
      <c r="B12" s="78">
        <f t="shared" si="0"/>
        <v>7</v>
      </c>
      <c r="C12" s="5">
        <v>13599.95</v>
      </c>
      <c r="D12" s="2">
        <v>9315.98</v>
      </c>
      <c r="E12" s="6">
        <v>334921.90000000002</v>
      </c>
      <c r="F12" s="79">
        <f t="shared" si="1"/>
        <v>614936.93271243502</v>
      </c>
      <c r="G12" s="79">
        <f>IF(SUM(F12*G3)-E12&gt;0,SUM(F12*G3)-E12,"")</f>
        <v>95533.952898704447</v>
      </c>
      <c r="H12" s="80">
        <f>IF(G12="", "", G12*H3)</f>
        <v>6687.3767029093115</v>
      </c>
      <c r="I12" s="11">
        <v>1000</v>
      </c>
    </row>
    <row r="13" spans="1:9">
      <c r="A13" s="78">
        <f t="shared" ca="1" si="2"/>
        <v>2033</v>
      </c>
      <c r="B13" s="78">
        <f t="shared" si="0"/>
        <v>8</v>
      </c>
      <c r="C13" s="5">
        <v>13220.41</v>
      </c>
      <c r="D13" s="2">
        <v>9695.5300000000007</v>
      </c>
      <c r="E13" s="6">
        <v>325226.38</v>
      </c>
      <c r="F13" s="79">
        <f t="shared" si="1"/>
        <v>633385.04069380811</v>
      </c>
      <c r="G13" s="79">
        <f>IF(SUM(F13*G3)-E13&gt;0,SUM(F13*G3)-E13,"")</f>
        <v>118143.14848566568</v>
      </c>
      <c r="H13" s="80">
        <f>IF(G13="", "", G13*H3)</f>
        <v>8270.0203939965977</v>
      </c>
      <c r="I13" s="11">
        <v>1000</v>
      </c>
    </row>
    <row r="14" spans="1:9">
      <c r="A14" s="78">
        <f t="shared" ca="1" si="2"/>
        <v>2034</v>
      </c>
      <c r="B14" s="78">
        <f>SUM(B13+1)</f>
        <v>9</v>
      </c>
      <c r="C14" s="5">
        <v>12825.4</v>
      </c>
      <c r="D14" s="2">
        <v>10090.540000000001</v>
      </c>
      <c r="E14" s="6">
        <v>315135.84000000003</v>
      </c>
      <c r="F14" s="79">
        <f t="shared" si="1"/>
        <v>652386.59191462235</v>
      </c>
      <c r="G14" s="79">
        <f>IF(SUM(F14*G3)-E14&gt;0,SUM(F14*G3)-E14,"")</f>
        <v>141534.77434023557</v>
      </c>
      <c r="H14" s="80">
        <f>IF(G14="", "", G14*H3)</f>
        <v>9907.4342038164905</v>
      </c>
      <c r="I14" s="11">
        <v>1000</v>
      </c>
    </row>
    <row r="15" spans="1:9">
      <c r="A15" s="78">
        <f t="shared" ca="1" si="2"/>
        <v>2035</v>
      </c>
      <c r="B15" s="78">
        <f>SUM(B14+1)</f>
        <v>10</v>
      </c>
      <c r="C15" s="5">
        <v>12414.29</v>
      </c>
      <c r="D15" s="2">
        <v>10501.64</v>
      </c>
      <c r="E15" s="6">
        <v>304634.19</v>
      </c>
      <c r="F15" s="79">
        <f t="shared" si="1"/>
        <v>671958.18967206101</v>
      </c>
      <c r="G15" s="79">
        <f>IF(SUM(F15*G3)-E15&gt;0,SUM(F15*G3)-E15,"")</f>
        <v>165736.54277044267</v>
      </c>
      <c r="H15" s="80">
        <f>IF(G15="", "", G15*H3)</f>
        <v>11601.557993930988</v>
      </c>
      <c r="I15" s="11">
        <v>1000</v>
      </c>
    </row>
    <row r="16" spans="1:9">
      <c r="A16" s="78">
        <f t="shared" ca="1" si="2"/>
        <v>2036</v>
      </c>
      <c r="B16" s="78">
        <f t="shared" ref="B16:B19" si="3">SUM(B15+1)</f>
        <v>11</v>
      </c>
      <c r="C16" s="5">
        <v>11986.44</v>
      </c>
      <c r="D16" s="2">
        <v>10929.5</v>
      </c>
      <c r="E16" s="6">
        <v>293704.7</v>
      </c>
      <c r="F16" s="79">
        <f t="shared" si="1"/>
        <v>692116.93536222284</v>
      </c>
      <c r="G16" s="79">
        <f>IF(SUM(F16*G3)-E16&gt;0,SUM(F16*G3)-E16,"")</f>
        <v>190777.15475355595</v>
      </c>
      <c r="H16" s="80">
        <f>IF(G16="", "", G16*H3)</f>
        <v>13354.400832748917</v>
      </c>
      <c r="I16" s="11">
        <v>1000</v>
      </c>
    </row>
    <row r="17" spans="1:9">
      <c r="A17" s="78">
        <f t="shared" ca="1" si="2"/>
        <v>2037</v>
      </c>
      <c r="B17" s="78">
        <f t="shared" si="3"/>
        <v>12</v>
      </c>
      <c r="C17" s="5">
        <v>11541.15</v>
      </c>
      <c r="D17" s="2">
        <v>11374.78</v>
      </c>
      <c r="E17" s="6">
        <v>282329.92</v>
      </c>
      <c r="F17" s="79">
        <f t="shared" si="1"/>
        <v>712880.44342308957</v>
      </c>
      <c r="G17" s="79">
        <f>IF(SUM(F17*G3)-E17&gt;0,SUM(F17*G3)-E17,"")</f>
        <v>216686.39039616269</v>
      </c>
      <c r="H17" s="80">
        <f>IF(G17="", "", G17*H3)</f>
        <v>15168.04732773139</v>
      </c>
      <c r="I17" s="11">
        <v>1000</v>
      </c>
    </row>
    <row r="18" spans="1:9">
      <c r="A18" s="78">
        <f t="shared" ca="1" si="2"/>
        <v>2038</v>
      </c>
      <c r="B18" s="78">
        <f t="shared" si="3"/>
        <v>13</v>
      </c>
      <c r="C18" s="5">
        <v>11077.73</v>
      </c>
      <c r="D18" s="2">
        <v>11838.21</v>
      </c>
      <c r="E18" s="6">
        <v>270491.71000000002</v>
      </c>
      <c r="F18" s="79">
        <f t="shared" si="1"/>
        <v>734266.85672578227</v>
      </c>
      <c r="G18" s="79">
        <f>IF(SUM(F18*G3)-E18&gt;0,SUM(F18*G3)-E18,"")</f>
        <v>243495.08970804751</v>
      </c>
      <c r="H18" s="80">
        <f>IF(G18="", "", G18*H3)</f>
        <v>17044.656279563329</v>
      </c>
      <c r="I18" s="11">
        <v>1000</v>
      </c>
    </row>
    <row r="19" spans="1:9" ht="14.1" thickBot="1">
      <c r="A19" s="81">
        <f t="shared" ca="1" si="2"/>
        <v>2039</v>
      </c>
      <c r="B19" s="81">
        <f t="shared" si="3"/>
        <v>14</v>
      </c>
      <c r="C19" s="7">
        <v>10595.42</v>
      </c>
      <c r="D19" s="3">
        <v>12320.51</v>
      </c>
      <c r="E19" s="8">
        <v>258171.2</v>
      </c>
      <c r="F19" s="82">
        <f t="shared" si="1"/>
        <v>756294.86242755572</v>
      </c>
      <c r="G19" s="82">
        <f>IF(SUM(F19*G3)-E19&gt;0,SUM(F19*G3)-E19,"")</f>
        <v>271235.20369928895</v>
      </c>
      <c r="H19" s="83">
        <f>IF(G19="", "", G19*H3)</f>
        <v>18986.464258950229</v>
      </c>
      <c r="I19" s="12">
        <v>1000</v>
      </c>
    </row>
  </sheetData>
  <sheetProtection algorithmName="SHA-512" hashValue="rfveC5zl0drP21dFamG4jkRNq7Eq23V+aSVV91vCWSLm1xguR5mvFmDIQYtrJ+90ZUCfi73RFa0fkRt6IlQiqA==" saltValue="0rVfwpEhXImS8pfMFvBL5Q==" spinCount="100000" sheet="1" objects="1" scenarios="1"/>
  <mergeCells count="2">
    <mergeCell ref="A1:I1"/>
    <mergeCell ref="C2:E3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85EF-A151-417A-83CB-F7EA8EDB725C}">
  <dimension ref="A1:I19"/>
  <sheetViews>
    <sheetView zoomScaleNormal="100" workbookViewId="0">
      <selection activeCell="H4" sqref="H4"/>
    </sheetView>
  </sheetViews>
  <sheetFormatPr defaultColWidth="8.85546875" defaultRowHeight="13.8"/>
  <cols>
    <col min="1" max="2" width="8.85546875" style="86"/>
    <col min="3" max="6" width="20.6171875" style="86" customWidth="1"/>
    <col min="7" max="7" width="20.6171875" style="87" customWidth="1"/>
    <col min="8" max="9" width="20.6171875" style="86" customWidth="1"/>
    <col min="10" max="16384" width="8.85546875" style="86"/>
  </cols>
  <sheetData>
    <row r="1" spans="1:9" ht="36" customHeight="1" thickBot="1">
      <c r="A1" s="59" t="s">
        <v>18</v>
      </c>
      <c r="B1" s="59"/>
      <c r="C1" s="59"/>
      <c r="D1" s="59"/>
      <c r="E1" s="59"/>
      <c r="F1" s="59"/>
      <c r="G1" s="59"/>
      <c r="H1" s="59"/>
      <c r="I1" s="59"/>
    </row>
    <row r="2" spans="1:9" ht="22" customHeight="1">
      <c r="A2" s="61"/>
      <c r="B2" s="61"/>
      <c r="C2" s="62" t="s">
        <v>22</v>
      </c>
      <c r="D2" s="63"/>
      <c r="E2" s="64"/>
      <c r="F2" s="61"/>
      <c r="G2" s="65" t="s">
        <v>14</v>
      </c>
      <c r="H2" s="66" t="s">
        <v>7</v>
      </c>
      <c r="I2" s="60"/>
    </row>
    <row r="3" spans="1:9" ht="20.399999999999999" thickBot="1">
      <c r="A3" s="67"/>
      <c r="B3" s="67"/>
      <c r="C3" s="68"/>
      <c r="D3" s="69"/>
      <c r="E3" s="70"/>
      <c r="F3" s="67"/>
      <c r="G3" s="4">
        <v>0.8</v>
      </c>
      <c r="H3" s="9">
        <v>0</v>
      </c>
      <c r="I3" s="60"/>
    </row>
    <row r="4" spans="1:9" ht="28.2">
      <c r="A4" s="71" t="s">
        <v>3</v>
      </c>
      <c r="B4" s="71" t="s">
        <v>8</v>
      </c>
      <c r="C4" s="72" t="s">
        <v>9</v>
      </c>
      <c r="D4" s="73" t="s">
        <v>10</v>
      </c>
      <c r="E4" s="74" t="s">
        <v>11</v>
      </c>
      <c r="F4" s="71" t="s">
        <v>23</v>
      </c>
      <c r="G4" s="75" t="s">
        <v>12</v>
      </c>
      <c r="H4" s="76" t="s">
        <v>13</v>
      </c>
      <c r="I4" s="77" t="s">
        <v>24</v>
      </c>
    </row>
    <row r="5" spans="1:9">
      <c r="A5" s="78">
        <f ca="1">YEAR(TODAY())</f>
        <v>2025</v>
      </c>
      <c r="B5" s="78">
        <f>Summary!B7</f>
        <v>0</v>
      </c>
      <c r="C5" s="5">
        <v>15871.79</v>
      </c>
      <c r="D5" s="2">
        <v>7044.15</v>
      </c>
      <c r="E5" s="6">
        <v>392955.85</v>
      </c>
      <c r="F5" s="10">
        <v>500000</v>
      </c>
      <c r="G5" s="79">
        <f>IF(SUM(F5*G3)-E5&gt;0,SUM(F5*G3)-E5,"")</f>
        <v>7044.1500000000233</v>
      </c>
      <c r="H5" s="80">
        <f>IF(G5="", "", G5*H3)</f>
        <v>0</v>
      </c>
      <c r="I5" s="11"/>
    </row>
    <row r="6" spans="1:9">
      <c r="A6" s="78">
        <f ca="1">A5+1</f>
        <v>2026</v>
      </c>
      <c r="B6" s="78">
        <f t="shared" ref="B6:B13" si="0">SUM(B5+1)</f>
        <v>1</v>
      </c>
      <c r="C6" s="5">
        <v>15584.8</v>
      </c>
      <c r="D6" s="2">
        <v>7331.14</v>
      </c>
      <c r="E6" s="6">
        <v>385624.72</v>
      </c>
      <c r="F6" s="79">
        <f t="shared" ref="F6:F19" si="1">SUM(F5*1.03)</f>
        <v>515000</v>
      </c>
      <c r="G6" s="79">
        <f>IF(SUM(F6*G3)-E6&gt;0,SUM(F6*G3)-E6,"")</f>
        <v>26375.280000000028</v>
      </c>
      <c r="H6" s="80">
        <f>IF(G6="", "", G6*H3)</f>
        <v>0</v>
      </c>
      <c r="I6" s="11"/>
    </row>
    <row r="7" spans="1:9">
      <c r="A7" s="78">
        <f t="shared" ref="A7:A19" ca="1" si="2">A6+1</f>
        <v>2027</v>
      </c>
      <c r="B7" s="78">
        <f t="shared" si="0"/>
        <v>2</v>
      </c>
      <c r="C7" s="5">
        <v>15286.12</v>
      </c>
      <c r="D7" s="2">
        <v>7629.82</v>
      </c>
      <c r="E7" s="6">
        <v>377994.9</v>
      </c>
      <c r="F7" s="79">
        <f t="shared" si="1"/>
        <v>530450</v>
      </c>
      <c r="G7" s="79">
        <f>IF(SUM(F7*G3)-E7&gt;0,SUM(F7*G3)-E7,"")</f>
        <v>46365.099999999977</v>
      </c>
      <c r="H7" s="80">
        <f>IF(G7="", "", G7*H3)</f>
        <v>0</v>
      </c>
      <c r="I7" s="11"/>
    </row>
    <row r="8" spans="1:9">
      <c r="A8" s="78">
        <f t="shared" ca="1" si="2"/>
        <v>2028</v>
      </c>
      <c r="B8" s="78">
        <f t="shared" si="0"/>
        <v>3</v>
      </c>
      <c r="C8" s="5">
        <v>14975.27</v>
      </c>
      <c r="D8" s="2">
        <v>7940.67</v>
      </c>
      <c r="E8" s="6">
        <v>370054.23</v>
      </c>
      <c r="F8" s="79">
        <f t="shared" si="1"/>
        <v>546363.5</v>
      </c>
      <c r="G8" s="79">
        <f>IF(SUM(F8*G3)-E8&gt;0,SUM(F8*G3)-E8,"")</f>
        <v>67036.570000000065</v>
      </c>
      <c r="H8" s="80">
        <f>IF(G8="", "", G8*H3)</f>
        <v>0</v>
      </c>
      <c r="I8" s="11"/>
    </row>
    <row r="9" spans="1:9">
      <c r="A9" s="78">
        <f t="shared" ca="1" si="2"/>
        <v>2029</v>
      </c>
      <c r="B9" s="78">
        <f t="shared" si="0"/>
        <v>4</v>
      </c>
      <c r="C9" s="5">
        <v>14651.75</v>
      </c>
      <c r="D9" s="2">
        <v>8264.18</v>
      </c>
      <c r="E9" s="6">
        <v>361790.05</v>
      </c>
      <c r="F9" s="79">
        <f t="shared" si="1"/>
        <v>562754.40500000003</v>
      </c>
      <c r="G9" s="79">
        <f>IF(SUM(F9*G3)-E9&gt;0,SUM(F9*G3)-E9,"")</f>
        <v>88413.474000000046</v>
      </c>
      <c r="H9" s="80">
        <f>IF(G9="", "", G9*H3)</f>
        <v>0</v>
      </c>
      <c r="I9" s="11">
        <v>1000</v>
      </c>
    </row>
    <row r="10" spans="1:9">
      <c r="A10" s="78">
        <f t="shared" ca="1" si="2"/>
        <v>2030</v>
      </c>
      <c r="B10" s="78">
        <f t="shared" si="0"/>
        <v>5</v>
      </c>
      <c r="C10" s="5">
        <v>14315.06</v>
      </c>
      <c r="D10" s="2">
        <v>8600.8799999999992</v>
      </c>
      <c r="E10" s="6">
        <v>353189.17</v>
      </c>
      <c r="F10" s="79">
        <f t="shared" si="1"/>
        <v>579637.03714999999</v>
      </c>
      <c r="G10" s="79">
        <f>IF(SUM(F10*G3)-E10&gt;0,SUM(F10*G3)-E10,"")</f>
        <v>110520.45972000004</v>
      </c>
      <c r="H10" s="80">
        <f>IF(G10="", "", G10*H3)</f>
        <v>0</v>
      </c>
      <c r="I10" s="11">
        <v>1000</v>
      </c>
    </row>
    <row r="11" spans="1:9">
      <c r="A11" s="78">
        <f t="shared" ca="1" si="2"/>
        <v>2031</v>
      </c>
      <c r="B11" s="78">
        <f t="shared" si="0"/>
        <v>6</v>
      </c>
      <c r="C11" s="5">
        <v>13964.64</v>
      </c>
      <c r="D11" s="2">
        <v>8951.2900000000009</v>
      </c>
      <c r="E11" s="6">
        <v>344237.88</v>
      </c>
      <c r="F11" s="79">
        <f t="shared" si="1"/>
        <v>597026.14826449996</v>
      </c>
      <c r="G11" s="79">
        <f>IF(SUM(F11*G3)-E11&gt;0,SUM(F11*G3)-E11,"")</f>
        <v>133383.0386116</v>
      </c>
      <c r="H11" s="80">
        <f>IF(G11="", "", G11*H3)</f>
        <v>0</v>
      </c>
      <c r="I11" s="11">
        <v>1000</v>
      </c>
    </row>
    <row r="12" spans="1:9">
      <c r="A12" s="78">
        <f t="shared" ca="1" si="2"/>
        <v>2032</v>
      </c>
      <c r="B12" s="78">
        <f t="shared" si="0"/>
        <v>7</v>
      </c>
      <c r="C12" s="5">
        <v>13599.95</v>
      </c>
      <c r="D12" s="2">
        <v>9315.98</v>
      </c>
      <c r="E12" s="6">
        <v>334921.90000000002</v>
      </c>
      <c r="F12" s="79">
        <f t="shared" si="1"/>
        <v>614936.93271243502</v>
      </c>
      <c r="G12" s="79">
        <f>IF(SUM(F12*G3)-E12&gt;0,SUM(F12*G3)-E12,"")</f>
        <v>157027.64616994804</v>
      </c>
      <c r="H12" s="80">
        <f>IF(G12="", "", G12*H3)</f>
        <v>0</v>
      </c>
      <c r="I12" s="11">
        <v>1000</v>
      </c>
    </row>
    <row r="13" spans="1:9">
      <c r="A13" s="78">
        <f t="shared" ca="1" si="2"/>
        <v>2033</v>
      </c>
      <c r="B13" s="78">
        <f t="shared" si="0"/>
        <v>8</v>
      </c>
      <c r="C13" s="5">
        <v>13220.41</v>
      </c>
      <c r="D13" s="2">
        <v>9695.5300000000007</v>
      </c>
      <c r="E13" s="6">
        <v>325226.38</v>
      </c>
      <c r="F13" s="79">
        <f t="shared" si="1"/>
        <v>633385.04069380811</v>
      </c>
      <c r="G13" s="79">
        <f>IF(SUM(F13*G3)-E13&gt;0,SUM(F13*G3)-E13,"")</f>
        <v>181481.65255504649</v>
      </c>
      <c r="H13" s="80">
        <f>IF(G13="", "", G13*H3)</f>
        <v>0</v>
      </c>
      <c r="I13" s="11">
        <v>1000</v>
      </c>
    </row>
    <row r="14" spans="1:9">
      <c r="A14" s="78">
        <f t="shared" ca="1" si="2"/>
        <v>2034</v>
      </c>
      <c r="B14" s="78">
        <f>SUM(B13+1)</f>
        <v>9</v>
      </c>
      <c r="C14" s="5">
        <v>12825.4</v>
      </c>
      <c r="D14" s="2">
        <v>10090.540000000001</v>
      </c>
      <c r="E14" s="6">
        <v>315135.84000000003</v>
      </c>
      <c r="F14" s="79">
        <f t="shared" si="1"/>
        <v>652386.59191462235</v>
      </c>
      <c r="G14" s="79">
        <f>IF(SUM(F14*G3)-E14&gt;0,SUM(F14*G3)-E14,"")</f>
        <v>206773.4335316979</v>
      </c>
      <c r="H14" s="80">
        <f>IF(G14="", "", G14*H3)</f>
        <v>0</v>
      </c>
      <c r="I14" s="11">
        <v>1000</v>
      </c>
    </row>
    <row r="15" spans="1:9">
      <c r="A15" s="78">
        <f t="shared" ca="1" si="2"/>
        <v>2035</v>
      </c>
      <c r="B15" s="78">
        <f>SUM(B14+1)</f>
        <v>10</v>
      </c>
      <c r="C15" s="5">
        <v>12414.29</v>
      </c>
      <c r="D15" s="2">
        <v>10501.64</v>
      </c>
      <c r="E15" s="6">
        <v>304634.19</v>
      </c>
      <c r="F15" s="79">
        <f t="shared" si="1"/>
        <v>671958.18967206101</v>
      </c>
      <c r="G15" s="79">
        <f>IF(SUM(F15*G3)-E15&gt;0,SUM(F15*G3)-E15,"")</f>
        <v>232932.36173764878</v>
      </c>
      <c r="H15" s="80">
        <f>IF(G15="", "", G15*H3)</f>
        <v>0</v>
      </c>
      <c r="I15" s="11">
        <v>1000</v>
      </c>
    </row>
    <row r="16" spans="1:9">
      <c r="A16" s="78">
        <f t="shared" ca="1" si="2"/>
        <v>2036</v>
      </c>
      <c r="B16" s="78">
        <f t="shared" ref="B16:B19" si="3">SUM(B15+1)</f>
        <v>11</v>
      </c>
      <c r="C16" s="5">
        <v>11986.44</v>
      </c>
      <c r="D16" s="2">
        <v>10929.5</v>
      </c>
      <c r="E16" s="6">
        <v>293704.7</v>
      </c>
      <c r="F16" s="79">
        <f t="shared" si="1"/>
        <v>692116.93536222284</v>
      </c>
      <c r="G16" s="79">
        <f>IF(SUM(F16*G3)-E16&gt;0,SUM(F16*G3)-E16,"")</f>
        <v>259988.84828977828</v>
      </c>
      <c r="H16" s="80">
        <f>IF(G16="", "", G16*H3)</f>
        <v>0</v>
      </c>
      <c r="I16" s="11">
        <v>1000</v>
      </c>
    </row>
    <row r="17" spans="1:9">
      <c r="A17" s="78">
        <f t="shared" ca="1" si="2"/>
        <v>2037</v>
      </c>
      <c r="B17" s="78">
        <f t="shared" si="3"/>
        <v>12</v>
      </c>
      <c r="C17" s="5">
        <v>11541.15</v>
      </c>
      <c r="D17" s="2">
        <v>11374.78</v>
      </c>
      <c r="E17" s="6">
        <v>282329.92</v>
      </c>
      <c r="F17" s="79">
        <f t="shared" si="1"/>
        <v>712880.44342308957</v>
      </c>
      <c r="G17" s="79">
        <f>IF(SUM(F17*G3)-E17&gt;0,SUM(F17*G3)-E17,"")</f>
        <v>287974.4347384717</v>
      </c>
      <c r="H17" s="80">
        <f>IF(G17="", "", G17*H3)</f>
        <v>0</v>
      </c>
      <c r="I17" s="11">
        <v>1000</v>
      </c>
    </row>
    <row r="18" spans="1:9">
      <c r="A18" s="78">
        <f t="shared" ca="1" si="2"/>
        <v>2038</v>
      </c>
      <c r="B18" s="78">
        <f t="shared" si="3"/>
        <v>13</v>
      </c>
      <c r="C18" s="5">
        <v>11077.73</v>
      </c>
      <c r="D18" s="2">
        <v>11838.21</v>
      </c>
      <c r="E18" s="6">
        <v>270491.71000000002</v>
      </c>
      <c r="F18" s="79">
        <f t="shared" si="1"/>
        <v>734266.85672578227</v>
      </c>
      <c r="G18" s="79">
        <f>IF(SUM(F18*G3)-E18&gt;0,SUM(F18*G3)-E18,"")</f>
        <v>316921.7753806258</v>
      </c>
      <c r="H18" s="80">
        <f>IF(G18="", "", G18*H3)</f>
        <v>0</v>
      </c>
      <c r="I18" s="11">
        <v>1000</v>
      </c>
    </row>
    <row r="19" spans="1:9" ht="14.1" thickBot="1">
      <c r="A19" s="81">
        <f t="shared" ca="1" si="2"/>
        <v>2039</v>
      </c>
      <c r="B19" s="81">
        <f t="shared" si="3"/>
        <v>14</v>
      </c>
      <c r="C19" s="7">
        <v>10595.42</v>
      </c>
      <c r="D19" s="3">
        <v>12320.51</v>
      </c>
      <c r="E19" s="8">
        <v>258171.2</v>
      </c>
      <c r="F19" s="82">
        <f t="shared" si="1"/>
        <v>756294.86242755572</v>
      </c>
      <c r="G19" s="82">
        <f>IF(SUM(F19*G3)-E19&gt;0,SUM(F19*G3)-E19,"")</f>
        <v>346864.68994204461</v>
      </c>
      <c r="H19" s="83">
        <f>IF(G19="", "", G19*H3)</f>
        <v>0</v>
      </c>
      <c r="I19" s="12">
        <v>1000</v>
      </c>
    </row>
  </sheetData>
  <sheetProtection algorithmName="SHA-512" hashValue="0U4BlQPjBRixQQAs+kX82QFqz7IgHWCSm4QEEPxlUR0OYGB0o/sljqPlhjsDI3yI0gB7D3J3QzkYJcuU8yF+dA==" saltValue="CYOb2SaU8DqKwbZNVpFXOQ==" spinCount="100000" sheet="1" objects="1" scenarios="1"/>
  <mergeCells count="2">
    <mergeCell ref="A1:I1"/>
    <mergeCell ref="C2:E3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50F9B-39B0-4B48-8A80-E4DAB076436E}">
  <dimension ref="A1:I19"/>
  <sheetViews>
    <sheetView zoomScaleNormal="100" workbookViewId="0">
      <selection activeCell="H4" sqref="H4"/>
    </sheetView>
  </sheetViews>
  <sheetFormatPr defaultColWidth="8.85546875" defaultRowHeight="13.8"/>
  <cols>
    <col min="1" max="2" width="8.85546875" style="86"/>
    <col min="3" max="6" width="20.6171875" style="86" customWidth="1"/>
    <col min="7" max="7" width="20.6171875" style="87" customWidth="1"/>
    <col min="8" max="9" width="20.6171875" style="86" customWidth="1"/>
    <col min="10" max="16384" width="8.85546875" style="86"/>
  </cols>
  <sheetData>
    <row r="1" spans="1:9" ht="36" customHeight="1" thickBot="1">
      <c r="A1" s="59" t="s">
        <v>19</v>
      </c>
      <c r="B1" s="59"/>
      <c r="C1" s="59"/>
      <c r="D1" s="59"/>
      <c r="E1" s="59"/>
      <c r="F1" s="59"/>
      <c r="G1" s="59"/>
      <c r="H1" s="59"/>
      <c r="I1" s="59"/>
    </row>
    <row r="2" spans="1:9" ht="22" customHeight="1">
      <c r="A2" s="61"/>
      <c r="B2" s="61"/>
      <c r="C2" s="62" t="s">
        <v>22</v>
      </c>
      <c r="D2" s="63"/>
      <c r="E2" s="64"/>
      <c r="F2" s="61"/>
      <c r="G2" s="65" t="s">
        <v>14</v>
      </c>
      <c r="H2" s="66" t="s">
        <v>7</v>
      </c>
      <c r="I2" s="60"/>
    </row>
    <row r="3" spans="1:9" ht="20.399999999999999" thickBot="1">
      <c r="A3" s="67"/>
      <c r="B3" s="67"/>
      <c r="C3" s="68"/>
      <c r="D3" s="69"/>
      <c r="E3" s="70"/>
      <c r="F3" s="67"/>
      <c r="G3" s="4">
        <v>0.7</v>
      </c>
      <c r="H3" s="9">
        <v>0</v>
      </c>
      <c r="I3" s="60"/>
    </row>
    <row r="4" spans="1:9" ht="28.2">
      <c r="A4" s="71" t="s">
        <v>3</v>
      </c>
      <c r="B4" s="71" t="s">
        <v>8</v>
      </c>
      <c r="C4" s="72" t="s">
        <v>9</v>
      </c>
      <c r="D4" s="73" t="s">
        <v>10</v>
      </c>
      <c r="E4" s="74" t="s">
        <v>11</v>
      </c>
      <c r="F4" s="71" t="s">
        <v>23</v>
      </c>
      <c r="G4" s="75" t="s">
        <v>12</v>
      </c>
      <c r="H4" s="76" t="s">
        <v>13</v>
      </c>
      <c r="I4" s="77" t="s">
        <v>24</v>
      </c>
    </row>
    <row r="5" spans="1:9">
      <c r="A5" s="78">
        <f ca="1">YEAR(TODAY())</f>
        <v>2025</v>
      </c>
      <c r="B5" s="78">
        <f>Summary!B7</f>
        <v>0</v>
      </c>
      <c r="C5" s="5">
        <v>15871.79</v>
      </c>
      <c r="D5" s="2">
        <v>7044.15</v>
      </c>
      <c r="E5" s="6">
        <v>392955.85</v>
      </c>
      <c r="F5" s="10">
        <v>500000</v>
      </c>
      <c r="G5" s="79" t="str">
        <f>IF(SUM(F5*G3)-E5&gt;0,SUM(F5*G3)-E5,"")</f>
        <v/>
      </c>
      <c r="H5" s="80" t="str">
        <f>IF(G5="", "", G5*H3)</f>
        <v/>
      </c>
      <c r="I5" s="11"/>
    </row>
    <row r="6" spans="1:9">
      <c r="A6" s="78">
        <f ca="1">A5+1</f>
        <v>2026</v>
      </c>
      <c r="B6" s="78">
        <f t="shared" ref="B6:B13" si="0">SUM(B5+1)</f>
        <v>1</v>
      </c>
      <c r="C6" s="5">
        <v>15584.8</v>
      </c>
      <c r="D6" s="2">
        <v>7331.14</v>
      </c>
      <c r="E6" s="6">
        <v>385624.72</v>
      </c>
      <c r="F6" s="79">
        <f t="shared" ref="F6:F19" si="1">SUM(F5*1.03)</f>
        <v>515000</v>
      </c>
      <c r="G6" s="79" t="str">
        <f>IF(SUM(F6*G3)-E6&gt;0,SUM(F6*G3)-E6,"")</f>
        <v/>
      </c>
      <c r="H6" s="80" t="str">
        <f>IF(G6="", "", G6*H3)</f>
        <v/>
      </c>
      <c r="I6" s="11"/>
    </row>
    <row r="7" spans="1:9">
      <c r="A7" s="78">
        <f t="shared" ref="A7:A19" ca="1" si="2">A6+1</f>
        <v>2027</v>
      </c>
      <c r="B7" s="78">
        <f t="shared" si="0"/>
        <v>2</v>
      </c>
      <c r="C7" s="5">
        <v>15286.12</v>
      </c>
      <c r="D7" s="2">
        <v>7629.82</v>
      </c>
      <c r="E7" s="6">
        <v>377994.9</v>
      </c>
      <c r="F7" s="79">
        <f t="shared" si="1"/>
        <v>530450</v>
      </c>
      <c r="G7" s="79" t="str">
        <f>IF(SUM(F7*G3)-E7&gt;0,SUM(F7*G3)-E7,"")</f>
        <v/>
      </c>
      <c r="H7" s="80" t="str">
        <f>IF(G7="", "", G7*H3)</f>
        <v/>
      </c>
      <c r="I7" s="11"/>
    </row>
    <row r="8" spans="1:9">
      <c r="A8" s="78">
        <f t="shared" ca="1" si="2"/>
        <v>2028</v>
      </c>
      <c r="B8" s="78">
        <f t="shared" si="0"/>
        <v>3</v>
      </c>
      <c r="C8" s="5">
        <v>14975.27</v>
      </c>
      <c r="D8" s="2">
        <v>7940.67</v>
      </c>
      <c r="E8" s="6">
        <v>370054.23</v>
      </c>
      <c r="F8" s="79">
        <f t="shared" si="1"/>
        <v>546363.5</v>
      </c>
      <c r="G8" s="79">
        <f>IF(SUM(F8*G3)-E8&gt;0,SUM(F8*G3)-E8,"")</f>
        <v>12400.219999999972</v>
      </c>
      <c r="H8" s="80">
        <f>IF(G8="", "", G8*H3)</f>
        <v>0</v>
      </c>
      <c r="I8" s="11"/>
    </row>
    <row r="9" spans="1:9">
      <c r="A9" s="78">
        <f t="shared" ca="1" si="2"/>
        <v>2029</v>
      </c>
      <c r="B9" s="78">
        <f t="shared" si="0"/>
        <v>4</v>
      </c>
      <c r="C9" s="5">
        <v>14651.75</v>
      </c>
      <c r="D9" s="2">
        <v>8264.18</v>
      </c>
      <c r="E9" s="6">
        <v>361790.05</v>
      </c>
      <c r="F9" s="79">
        <f t="shared" si="1"/>
        <v>562754.40500000003</v>
      </c>
      <c r="G9" s="79">
        <f>IF(SUM(F9*G3)-E9&gt;0,SUM(F9*G3)-E9,"")</f>
        <v>32138.03350000002</v>
      </c>
      <c r="H9" s="80">
        <f>IF(G9="", "", G9*H3)</f>
        <v>0</v>
      </c>
      <c r="I9" s="11">
        <v>1000</v>
      </c>
    </row>
    <row r="10" spans="1:9">
      <c r="A10" s="78">
        <f t="shared" ca="1" si="2"/>
        <v>2030</v>
      </c>
      <c r="B10" s="78">
        <f t="shared" si="0"/>
        <v>5</v>
      </c>
      <c r="C10" s="5">
        <v>14315.06</v>
      </c>
      <c r="D10" s="2">
        <v>8600.8799999999992</v>
      </c>
      <c r="E10" s="6">
        <v>353189.17</v>
      </c>
      <c r="F10" s="79">
        <f t="shared" si="1"/>
        <v>579637.03714999999</v>
      </c>
      <c r="G10" s="79">
        <f>IF(SUM(F10*G3)-E10&gt;0,SUM(F10*G3)-E10,"")</f>
        <v>52556.756004999974</v>
      </c>
      <c r="H10" s="80">
        <f>IF(G10="", "", G10*H3)</f>
        <v>0</v>
      </c>
      <c r="I10" s="11">
        <v>1000</v>
      </c>
    </row>
    <row r="11" spans="1:9">
      <c r="A11" s="78">
        <f t="shared" ca="1" si="2"/>
        <v>2031</v>
      </c>
      <c r="B11" s="78">
        <f t="shared" si="0"/>
        <v>6</v>
      </c>
      <c r="C11" s="5">
        <v>13964.64</v>
      </c>
      <c r="D11" s="2">
        <v>8951.2900000000009</v>
      </c>
      <c r="E11" s="6">
        <v>344237.88</v>
      </c>
      <c r="F11" s="79">
        <f t="shared" si="1"/>
        <v>597026.14826449996</v>
      </c>
      <c r="G11" s="79">
        <f>IF(SUM(F11*G3)-E11&gt;0,SUM(F11*G3)-E11,"")</f>
        <v>73680.423785149935</v>
      </c>
      <c r="H11" s="80">
        <f>IF(G11="", "", G11*H3)</f>
        <v>0</v>
      </c>
      <c r="I11" s="11">
        <v>1000</v>
      </c>
    </row>
    <row r="12" spans="1:9">
      <c r="A12" s="78">
        <f t="shared" ca="1" si="2"/>
        <v>2032</v>
      </c>
      <c r="B12" s="78">
        <f t="shared" si="0"/>
        <v>7</v>
      </c>
      <c r="C12" s="5">
        <v>13599.95</v>
      </c>
      <c r="D12" s="2">
        <v>9315.98</v>
      </c>
      <c r="E12" s="6">
        <v>334921.90000000002</v>
      </c>
      <c r="F12" s="79">
        <f t="shared" si="1"/>
        <v>614936.93271243502</v>
      </c>
      <c r="G12" s="79">
        <f>IF(SUM(F12*G3)-E12&gt;0,SUM(F12*G3)-E12,"")</f>
        <v>95533.952898704447</v>
      </c>
      <c r="H12" s="80">
        <f>IF(G12="", "", G12*H3)</f>
        <v>0</v>
      </c>
      <c r="I12" s="11">
        <v>1000</v>
      </c>
    </row>
    <row r="13" spans="1:9">
      <c r="A13" s="78">
        <f t="shared" ca="1" si="2"/>
        <v>2033</v>
      </c>
      <c r="B13" s="78">
        <f t="shared" si="0"/>
        <v>8</v>
      </c>
      <c r="C13" s="5">
        <v>13220.41</v>
      </c>
      <c r="D13" s="2">
        <v>9695.5300000000007</v>
      </c>
      <c r="E13" s="6">
        <v>325226.38</v>
      </c>
      <c r="F13" s="79">
        <f t="shared" si="1"/>
        <v>633385.04069380811</v>
      </c>
      <c r="G13" s="79">
        <f>IF(SUM(F13*G3)-E13&gt;0,SUM(F13*G3)-E13,"")</f>
        <v>118143.14848566568</v>
      </c>
      <c r="H13" s="80">
        <f>IF(G13="", "", G13*H3)</f>
        <v>0</v>
      </c>
      <c r="I13" s="11">
        <v>1000</v>
      </c>
    </row>
    <row r="14" spans="1:9">
      <c r="A14" s="78">
        <f t="shared" ca="1" si="2"/>
        <v>2034</v>
      </c>
      <c r="B14" s="78">
        <f>SUM(B13+1)</f>
        <v>9</v>
      </c>
      <c r="C14" s="5">
        <v>12825.4</v>
      </c>
      <c r="D14" s="2">
        <v>10090.540000000001</v>
      </c>
      <c r="E14" s="6">
        <v>315135.84000000003</v>
      </c>
      <c r="F14" s="79">
        <f t="shared" si="1"/>
        <v>652386.59191462235</v>
      </c>
      <c r="G14" s="79">
        <f>IF(SUM(F14*G3)-E14&gt;0,SUM(F14*G3)-E14,"")</f>
        <v>141534.77434023557</v>
      </c>
      <c r="H14" s="80">
        <f>IF(G14="", "", G14*H3)</f>
        <v>0</v>
      </c>
      <c r="I14" s="11">
        <v>1000</v>
      </c>
    </row>
    <row r="15" spans="1:9">
      <c r="A15" s="78">
        <f t="shared" ca="1" si="2"/>
        <v>2035</v>
      </c>
      <c r="B15" s="78">
        <f>SUM(B14+1)</f>
        <v>10</v>
      </c>
      <c r="C15" s="5">
        <v>12414.29</v>
      </c>
      <c r="D15" s="2">
        <v>10501.64</v>
      </c>
      <c r="E15" s="6">
        <v>304634.19</v>
      </c>
      <c r="F15" s="79">
        <f t="shared" si="1"/>
        <v>671958.18967206101</v>
      </c>
      <c r="G15" s="79">
        <f>IF(SUM(F15*G3)-E15&gt;0,SUM(F15*G3)-E15,"")</f>
        <v>165736.54277044267</v>
      </c>
      <c r="H15" s="80">
        <f>IF(G15="", "", G15*H3)</f>
        <v>0</v>
      </c>
      <c r="I15" s="11">
        <v>1000</v>
      </c>
    </row>
    <row r="16" spans="1:9">
      <c r="A16" s="78">
        <f t="shared" ca="1" si="2"/>
        <v>2036</v>
      </c>
      <c r="B16" s="78">
        <f t="shared" ref="B16:B19" si="3">SUM(B15+1)</f>
        <v>11</v>
      </c>
      <c r="C16" s="5">
        <v>11986.44</v>
      </c>
      <c r="D16" s="2">
        <v>10929.5</v>
      </c>
      <c r="E16" s="6">
        <v>293704.7</v>
      </c>
      <c r="F16" s="79">
        <f t="shared" si="1"/>
        <v>692116.93536222284</v>
      </c>
      <c r="G16" s="79">
        <f>IF(SUM(F16*G3)-E16&gt;0,SUM(F16*G3)-E16,"")</f>
        <v>190777.15475355595</v>
      </c>
      <c r="H16" s="80">
        <f>IF(G16="", "", G16*H3)</f>
        <v>0</v>
      </c>
      <c r="I16" s="11">
        <v>1000</v>
      </c>
    </row>
    <row r="17" spans="1:9">
      <c r="A17" s="78">
        <f t="shared" ca="1" si="2"/>
        <v>2037</v>
      </c>
      <c r="B17" s="78">
        <f t="shared" si="3"/>
        <v>12</v>
      </c>
      <c r="C17" s="5">
        <v>11541.15</v>
      </c>
      <c r="D17" s="2">
        <v>11374.78</v>
      </c>
      <c r="E17" s="6">
        <v>282329.92</v>
      </c>
      <c r="F17" s="79">
        <f t="shared" si="1"/>
        <v>712880.44342308957</v>
      </c>
      <c r="G17" s="79">
        <f>IF(SUM(F17*G3)-E17&gt;0,SUM(F17*G3)-E17,"")</f>
        <v>216686.39039616269</v>
      </c>
      <c r="H17" s="80">
        <f>IF(G17="", "", G17*H3)</f>
        <v>0</v>
      </c>
      <c r="I17" s="11">
        <v>1000</v>
      </c>
    </row>
    <row r="18" spans="1:9">
      <c r="A18" s="78">
        <f t="shared" ca="1" si="2"/>
        <v>2038</v>
      </c>
      <c r="B18" s="78">
        <f t="shared" si="3"/>
        <v>13</v>
      </c>
      <c r="C18" s="5">
        <v>11077.73</v>
      </c>
      <c r="D18" s="2">
        <v>11838.21</v>
      </c>
      <c r="E18" s="6">
        <v>270491.71000000002</v>
      </c>
      <c r="F18" s="79">
        <f t="shared" si="1"/>
        <v>734266.85672578227</v>
      </c>
      <c r="G18" s="79">
        <f>IF(SUM(F18*G3)-E18&gt;0,SUM(F18*G3)-E18,"")</f>
        <v>243495.08970804751</v>
      </c>
      <c r="H18" s="80">
        <f>IF(G18="", "", G18*H3)</f>
        <v>0</v>
      </c>
      <c r="I18" s="11">
        <v>1000</v>
      </c>
    </row>
    <row r="19" spans="1:9" ht="14.1" thickBot="1">
      <c r="A19" s="81">
        <f t="shared" ca="1" si="2"/>
        <v>2039</v>
      </c>
      <c r="B19" s="81">
        <f t="shared" si="3"/>
        <v>14</v>
      </c>
      <c r="C19" s="7">
        <v>10595.42</v>
      </c>
      <c r="D19" s="3">
        <v>12320.51</v>
      </c>
      <c r="E19" s="8">
        <v>258171.2</v>
      </c>
      <c r="F19" s="82">
        <f t="shared" si="1"/>
        <v>756294.86242755572</v>
      </c>
      <c r="G19" s="82">
        <f>IF(SUM(F19*G3)-E19&gt;0,SUM(F19*G3)-E19,"")</f>
        <v>271235.20369928895</v>
      </c>
      <c r="H19" s="83">
        <f>IF(G19="", "", G19*H3)</f>
        <v>0</v>
      </c>
      <c r="I19" s="12">
        <v>1000</v>
      </c>
    </row>
  </sheetData>
  <sheetProtection algorithmName="SHA-512" hashValue="Zw4i0xUL4ZjoUErvVox58BmUAFfX/Bfo23HsSrKJQQsd5+8N9i+L+4MwA12dk01iTHRF4KkLKGUT14lPMLxOIg==" saltValue="dIds7Hq8dAXARFxz2gQQDw==" spinCount="100000" sheet="1" objects="1" scenarios="1"/>
  <mergeCells count="2">
    <mergeCell ref="A1:I1"/>
    <mergeCell ref="C2:E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6353e-95da-4d8b-990b-69c46cc33aa3">
      <Terms xmlns="http://schemas.microsoft.com/office/infopath/2007/PartnerControls"/>
    </lcf76f155ced4ddcb4097134ff3c332f>
    <TaxCatchAll xmlns="422f085c-aa9f-40f8-8401-fe18128fcce6" xsi:nil="true"/>
    <SharedWithUsers xmlns="422f085c-aa9f-40f8-8401-fe18128fcce6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85BED5AF433E4398B8C2CA4DA7D43A" ma:contentTypeVersion="18" ma:contentTypeDescription="Create a new document." ma:contentTypeScope="" ma:versionID="fa8abd07b37dab948b4f2f79cdb8d927">
  <xsd:schema xmlns:xsd="http://www.w3.org/2001/XMLSchema" xmlns:xs="http://www.w3.org/2001/XMLSchema" xmlns:p="http://schemas.microsoft.com/office/2006/metadata/properties" xmlns:ns2="ed16353e-95da-4d8b-990b-69c46cc33aa3" xmlns:ns3="422f085c-aa9f-40f8-8401-fe18128fcce6" targetNamespace="http://schemas.microsoft.com/office/2006/metadata/properties" ma:root="true" ma:fieldsID="8ab5bfcf8003304c827215f43a7e9827" ns2:_="" ns3:_="">
    <xsd:import namespace="ed16353e-95da-4d8b-990b-69c46cc33aa3"/>
    <xsd:import namespace="422f085c-aa9f-40f8-8401-fe18128fcc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6353e-95da-4d8b-990b-69c46cc33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2d27ad4-5677-486b-b5c9-56d049527a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f085c-aa9f-40f8-8401-fe18128fcce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7962335-9e62-497e-b7f0-0d7bd0b1cfdd}" ma:internalName="TaxCatchAll" ma:showField="CatchAllData" ma:web="422f085c-aa9f-40f8-8401-fe18128fcc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F152C2-9B8C-4A9C-8557-DF8EB4821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939315-60F4-48CC-9751-A024994C2E19}">
  <ds:schemaRefs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22f085c-aa9f-40f8-8401-fe18128fcce6"/>
    <ds:schemaRef ds:uri="ed16353e-95da-4d8b-990b-69c46cc33aa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4C86B35-4FD2-4822-91F2-184A1FED21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16353e-95da-4d8b-990b-69c46cc33aa3"/>
    <ds:schemaRef ds:uri="422f085c-aa9f-40f8-8401-fe18128fcc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Primary Residence</vt:lpstr>
      <vt:lpstr>Property 1</vt:lpstr>
      <vt:lpstr>Property 2</vt:lpstr>
      <vt:lpstr>Property 3</vt:lpstr>
      <vt:lpstr>Property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 Pare</dc:creator>
  <cp:keywords/>
  <dc:description/>
  <cp:lastModifiedBy>Isabelle Azzopardi</cp:lastModifiedBy>
  <cp:revision/>
  <dcterms:created xsi:type="dcterms:W3CDTF">2018-12-30T09:46:58Z</dcterms:created>
  <dcterms:modified xsi:type="dcterms:W3CDTF">2025-01-24T12:40:44Z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0x0101004885BED5AF433E4398B8C2CA4DA7D43A</vt:lpwstr>
  </property>
  <property fmtid="{D5CDD505-2E9C-101B-9397-08002B2CF9AE}" pid="3" name="MediaServiceImageTags">
    <vt:lpwstr/>
  </property>
  <property fmtid="{D5CDD505-2E9C-101B-9397-08002B2CF9AE}" pid="4" name="Order">
    <vt:r8>2728000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