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mc:AlternateContent xmlns:mc="http://schemas.openxmlformats.org/markup-compatibility/2006">
    <mc:Choice Requires="x15">
      <x15ac:absPath xmlns:x15ac="http://schemas.microsoft.com/office/spreadsheetml/2010/11/ac" url="https://keyspireinc.sharepoint.com/sites/Content2025/Shared Documents/Keyspire Tools and Activities/The 4 Ways to Win Spreadsheet/"/>
    </mc:Choice>
  </mc:AlternateContent>
  <xr:revisionPtr revIDLastSave="0" documentId="8_{F857D701-E2A3-46E4-B616-F716844CE240}" xr6:coauthVersionLast="47" xr6:coauthVersionMax="47" xr10:uidLastSave="{00000000-0000-0000-0000-000000000000}"/>
  <bookViews>
    <workbookView xWindow="-96" yWindow="-96" windowWidth="23232" windowHeight="12432" xr2:uid="{00000000-000D-0000-FFFF-FFFF00000000}"/>
  </bookViews>
  <sheets>
    <sheet name="Read me" sheetId="4" r:id="rId1"/>
    <sheet name="Keyspire's The 4 Ways to Win™" sheetId="1" r:id="rId2"/>
    <sheet name="Projections &amp; Amortization" sheetId="7" r:id="rId3"/>
    <sheet name="USA Calculations" sheetId="3" state="hidden" r:id="rId4"/>
    <sheet name="CAN Calculations" sheetId="6" state="hidden" r:id="rId5"/>
  </sheets>
  <definedNames>
    <definedName name="Amount">'Keyspire''s The 4 Ways to Win™'!$G$29</definedName>
    <definedName name="AnnualizedIntRate">'Keyspire''s The 4 Ways to Win™'!$G$20</definedName>
    <definedName name="LoanAmount">'Keyspire''s The 4 Ways to Win™'!$C$39</definedName>
    <definedName name="PaymentsPerYear">'Keyspire''s The 4 Ways to Win™'!$G$26</definedName>
    <definedName name="_xlnm.Print_Area" localSheetId="1">'Keyspire''s The 4 Ways to Win™'!$B$3:$D$59</definedName>
    <definedName name="valuevx">42.314159</definedName>
    <definedName name="vertex42_copyright" hidden="1">"© 2015 Vertex42 LLC"</definedName>
    <definedName name="vertex42_id" hidden="1">"rental-cash-flow.xlsx"</definedName>
    <definedName name="vertex42_title" hidden="1">"Rental Property Cash Flow Analysis"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0" i="7"/>
  <c r="C11" i="7"/>
  <c r="H11" i="7" s="1"/>
  <c r="D10" i="7" l="1"/>
  <c r="E10" i="7" s="1"/>
  <c r="F10" i="7" l="1"/>
  <c r="G10" i="7" s="1"/>
  <c r="H10" i="7" s="1"/>
  <c r="I10" i="7" s="1"/>
  <c r="B7" i="6" l="1"/>
  <c r="B11" i="6" s="1"/>
  <c r="B6" i="6"/>
  <c r="B12" i="6" s="1"/>
  <c r="C61" i="1"/>
  <c r="C71" i="1"/>
  <c r="C14" i="1"/>
  <c r="C38" i="1" l="1"/>
  <c r="B7" i="3"/>
  <c r="B11" i="3" s="1"/>
  <c r="B6" i="3"/>
  <c r="B13" i="3" s="1"/>
  <c r="C39" i="1" l="1"/>
  <c r="C37" i="1"/>
  <c r="F20" i="7" l="1"/>
  <c r="B5" i="6"/>
  <c r="B5" i="3"/>
  <c r="E8" i="3"/>
  <c r="G6" i="3"/>
  <c r="F6" i="3"/>
  <c r="G14" i="3"/>
  <c r="E16" i="3"/>
  <c r="F12" i="3"/>
  <c r="G8" i="3"/>
  <c r="F8" i="3"/>
  <c r="G7" i="3"/>
  <c r="F7" i="3"/>
  <c r="E11" i="3"/>
  <c r="E7" i="3"/>
  <c r="E6" i="3"/>
  <c r="F15" i="3"/>
  <c r="E14" i="3"/>
  <c r="G10" i="3"/>
  <c r="G17" i="3"/>
  <c r="F10" i="3"/>
  <c r="G13" i="3"/>
  <c r="F13" i="3"/>
  <c r="E13" i="3"/>
  <c r="G9" i="3"/>
  <c r="F9" i="3"/>
  <c r="E12" i="3"/>
  <c r="G15" i="3"/>
  <c r="E15" i="3"/>
  <c r="G11" i="3"/>
  <c r="B15" i="3"/>
  <c r="F11" i="3"/>
  <c r="F14" i="3"/>
  <c r="F17" i="3"/>
  <c r="E10" i="3"/>
  <c r="E17" i="3"/>
  <c r="G16" i="3"/>
  <c r="F16" i="3"/>
  <c r="G12" i="3"/>
  <c r="G32" i="3" l="1"/>
  <c r="G59" i="3"/>
  <c r="F30" i="3"/>
  <c r="F46" i="3"/>
  <c r="F62" i="3"/>
  <c r="E27" i="3"/>
  <c r="E43" i="3"/>
  <c r="E59" i="3"/>
  <c r="G43" i="3"/>
  <c r="F33" i="3"/>
  <c r="E30" i="3"/>
  <c r="E62" i="3"/>
  <c r="G20" i="3"/>
  <c r="G63" i="3"/>
  <c r="F18" i="3"/>
  <c r="E63" i="3"/>
  <c r="F60" i="3"/>
  <c r="G31" i="3"/>
  <c r="E26" i="3"/>
  <c r="G33" i="3"/>
  <c r="G60" i="3"/>
  <c r="F31" i="3"/>
  <c r="F47" i="3"/>
  <c r="F63" i="3"/>
  <c r="E28" i="3"/>
  <c r="E44" i="3"/>
  <c r="E60" i="3"/>
  <c r="G35" i="3"/>
  <c r="G62" i="3"/>
  <c r="F65" i="3"/>
  <c r="E46" i="3"/>
  <c r="G44" i="3"/>
  <c r="F50" i="3"/>
  <c r="E47" i="3"/>
  <c r="F44" i="3"/>
  <c r="G58" i="3"/>
  <c r="E42" i="3"/>
  <c r="G18" i="3"/>
  <c r="G34" i="3"/>
  <c r="G61" i="3"/>
  <c r="F32" i="3"/>
  <c r="F48" i="3"/>
  <c r="F64" i="3"/>
  <c r="E29" i="3"/>
  <c r="E45" i="3"/>
  <c r="E61" i="3"/>
  <c r="G19" i="3"/>
  <c r="F49" i="3"/>
  <c r="G36" i="3"/>
  <c r="F34" i="3"/>
  <c r="E31" i="3"/>
  <c r="G45" i="3"/>
  <c r="G21" i="3"/>
  <c r="G37" i="3"/>
  <c r="G64" i="3"/>
  <c r="F35" i="3"/>
  <c r="F51" i="3"/>
  <c r="F19" i="3"/>
  <c r="E32" i="3"/>
  <c r="E48" i="3"/>
  <c r="E64" i="3"/>
  <c r="F41" i="3"/>
  <c r="E41" i="3"/>
  <c r="G46" i="3"/>
  <c r="G22" i="3"/>
  <c r="G38" i="3"/>
  <c r="G65" i="3"/>
  <c r="F36" i="3"/>
  <c r="F52" i="3"/>
  <c r="F20" i="3"/>
  <c r="E33" i="3"/>
  <c r="E49" i="3"/>
  <c r="E65" i="3"/>
  <c r="F25" i="3"/>
  <c r="F57" i="3"/>
  <c r="F58" i="3"/>
  <c r="E55" i="3"/>
  <c r="G29" i="3"/>
  <c r="F27" i="3"/>
  <c r="E56" i="3"/>
  <c r="G47" i="3"/>
  <c r="G23" i="3"/>
  <c r="G39" i="3"/>
  <c r="F21" i="3"/>
  <c r="F37" i="3"/>
  <c r="F53" i="3"/>
  <c r="E18" i="3"/>
  <c r="E34" i="3"/>
  <c r="E50" i="3"/>
  <c r="G27" i="3"/>
  <c r="E22" i="3"/>
  <c r="E23" i="3"/>
  <c r="G53" i="3"/>
  <c r="F59" i="3"/>
  <c r="F28" i="3"/>
  <c r="E57" i="3"/>
  <c r="F45" i="3"/>
  <c r="G48" i="3"/>
  <c r="G24" i="3"/>
  <c r="G40" i="3"/>
  <c r="F22" i="3"/>
  <c r="F38" i="3"/>
  <c r="F54" i="3"/>
  <c r="E19" i="3"/>
  <c r="E35" i="3"/>
  <c r="E51" i="3"/>
  <c r="G54" i="3"/>
  <c r="E38" i="3"/>
  <c r="E39" i="3"/>
  <c r="G56" i="3"/>
  <c r="E40" i="3"/>
  <c r="G57" i="3"/>
  <c r="F29" i="3"/>
  <c r="E58" i="3"/>
  <c r="G49" i="3"/>
  <c r="G25" i="3"/>
  <c r="G41" i="3"/>
  <c r="F23" i="3"/>
  <c r="F39" i="3"/>
  <c r="F55" i="3"/>
  <c r="E20" i="3"/>
  <c r="E36" i="3"/>
  <c r="E52" i="3"/>
  <c r="F42" i="3"/>
  <c r="G50" i="3"/>
  <c r="G26" i="3"/>
  <c r="G42" i="3"/>
  <c r="F24" i="3"/>
  <c r="F40" i="3"/>
  <c r="F56" i="3"/>
  <c r="E21" i="3"/>
  <c r="E37" i="3"/>
  <c r="E53" i="3"/>
  <c r="E24" i="3"/>
  <c r="E25" i="3"/>
  <c r="F61" i="3"/>
  <c r="G51" i="3"/>
  <c r="E54" i="3"/>
  <c r="F43" i="3"/>
  <c r="G30" i="3"/>
  <c r="G52" i="3"/>
  <c r="G28" i="3"/>
  <c r="G55" i="3"/>
  <c r="F26" i="3"/>
  <c r="H5" i="3"/>
  <c r="E9" i="3"/>
  <c r="B15" i="6"/>
  <c r="C43" i="1" s="1"/>
  <c r="E28" i="6"/>
  <c r="C43" i="7" s="1"/>
  <c r="E44" i="6"/>
  <c r="C59" i="7" s="1"/>
  <c r="E60" i="6"/>
  <c r="C75" i="7" s="1"/>
  <c r="G17" i="6"/>
  <c r="E32" i="7" s="1"/>
  <c r="G33" i="6"/>
  <c r="E48" i="7" s="1"/>
  <c r="G49" i="6"/>
  <c r="E64" i="7" s="1"/>
  <c r="G65" i="6"/>
  <c r="E80" i="7" s="1"/>
  <c r="F21" i="6"/>
  <c r="D36" i="7" s="1"/>
  <c r="F37" i="6"/>
  <c r="D52" i="7" s="1"/>
  <c r="F53" i="6"/>
  <c r="D68" i="7" s="1"/>
  <c r="E9" i="6"/>
  <c r="C24" i="7" s="1"/>
  <c r="E25" i="6"/>
  <c r="C40" i="7" s="1"/>
  <c r="E62" i="6"/>
  <c r="C77" i="7" s="1"/>
  <c r="G35" i="6"/>
  <c r="E50" i="7" s="1"/>
  <c r="F23" i="6"/>
  <c r="D38" i="7" s="1"/>
  <c r="F55" i="6"/>
  <c r="D70" i="7" s="1"/>
  <c r="E27" i="6"/>
  <c r="C42" i="7" s="1"/>
  <c r="E63" i="6"/>
  <c r="C78" i="7" s="1"/>
  <c r="G36" i="6"/>
  <c r="E51" i="7" s="1"/>
  <c r="F24" i="6"/>
  <c r="D39" i="7" s="1"/>
  <c r="F56" i="6"/>
  <c r="D71" i="7" s="1"/>
  <c r="E6" i="6"/>
  <c r="C21" i="7" s="1"/>
  <c r="E64" i="6"/>
  <c r="C79" i="7" s="1"/>
  <c r="G21" i="6"/>
  <c r="E36" i="7" s="1"/>
  <c r="G37" i="6"/>
  <c r="E52" i="7" s="1"/>
  <c r="F9" i="6"/>
  <c r="D24" i="7" s="1"/>
  <c r="F25" i="6"/>
  <c r="D40" i="7" s="1"/>
  <c r="F57" i="6"/>
  <c r="D72" i="7" s="1"/>
  <c r="E13" i="6"/>
  <c r="C28" i="7" s="1"/>
  <c r="E49" i="6"/>
  <c r="C64" i="7" s="1"/>
  <c r="G22" i="6"/>
  <c r="E37" i="7" s="1"/>
  <c r="G38" i="6"/>
  <c r="E53" i="7" s="1"/>
  <c r="F10" i="6"/>
  <c r="D25" i="7" s="1"/>
  <c r="F26" i="6"/>
  <c r="D41" i="7" s="1"/>
  <c r="F58" i="6"/>
  <c r="D73" i="7" s="1"/>
  <c r="E14" i="6"/>
  <c r="C29" i="7" s="1"/>
  <c r="E51" i="6"/>
  <c r="C66" i="7" s="1"/>
  <c r="G8" i="6"/>
  <c r="E23" i="7" s="1"/>
  <c r="G24" i="6"/>
  <c r="E39" i="7" s="1"/>
  <c r="G40" i="6"/>
  <c r="E55" i="7" s="1"/>
  <c r="G56" i="6"/>
  <c r="E71" i="7" s="1"/>
  <c r="F12" i="6"/>
  <c r="D27" i="7" s="1"/>
  <c r="F28" i="6"/>
  <c r="D43" i="7" s="1"/>
  <c r="F44" i="6"/>
  <c r="D59" i="7" s="1"/>
  <c r="F60" i="6"/>
  <c r="D75" i="7" s="1"/>
  <c r="E16" i="6"/>
  <c r="C31" i="7" s="1"/>
  <c r="F15" i="6"/>
  <c r="D30" i="7" s="1"/>
  <c r="E19" i="6"/>
  <c r="C34" i="7" s="1"/>
  <c r="E55" i="6"/>
  <c r="C70" i="7" s="1"/>
  <c r="G12" i="6"/>
  <c r="E27" i="7" s="1"/>
  <c r="G28" i="6"/>
  <c r="E43" i="7" s="1"/>
  <c r="G44" i="6"/>
  <c r="E59" i="7" s="1"/>
  <c r="G60" i="6"/>
  <c r="E75" i="7" s="1"/>
  <c r="F16" i="6"/>
  <c r="D31" i="7" s="1"/>
  <c r="F32" i="6"/>
  <c r="D47" i="7" s="1"/>
  <c r="F48" i="6"/>
  <c r="D63" i="7" s="1"/>
  <c r="F64" i="6"/>
  <c r="D79" i="7" s="1"/>
  <c r="E20" i="6"/>
  <c r="C35" i="7" s="1"/>
  <c r="E29" i="6"/>
  <c r="C44" i="7" s="1"/>
  <c r="E45" i="6"/>
  <c r="C60" i="7" s="1"/>
  <c r="E61" i="6"/>
  <c r="C76" i="7" s="1"/>
  <c r="G18" i="6"/>
  <c r="G34" i="6"/>
  <c r="E49" i="7" s="1"/>
  <c r="G50" i="6"/>
  <c r="E65" i="7" s="1"/>
  <c r="G6" i="6"/>
  <c r="F22" i="6"/>
  <c r="D37" i="7" s="1"/>
  <c r="F38" i="6"/>
  <c r="D53" i="7" s="1"/>
  <c r="F54" i="6"/>
  <c r="D69" i="7" s="1"/>
  <c r="E10" i="6"/>
  <c r="C25" i="7" s="1"/>
  <c r="E26" i="6"/>
  <c r="C41" i="7" s="1"/>
  <c r="E46" i="6"/>
  <c r="C61" i="7" s="1"/>
  <c r="G19" i="6"/>
  <c r="E34" i="7" s="1"/>
  <c r="G51" i="6"/>
  <c r="E66" i="7" s="1"/>
  <c r="F7" i="6"/>
  <c r="D22" i="7" s="1"/>
  <c r="F39" i="6"/>
  <c r="D54" i="7" s="1"/>
  <c r="E11" i="6"/>
  <c r="C26" i="7" s="1"/>
  <c r="E47" i="6"/>
  <c r="C62" i="7" s="1"/>
  <c r="G20" i="6"/>
  <c r="E35" i="7" s="1"/>
  <c r="G52" i="6"/>
  <c r="E67" i="7" s="1"/>
  <c r="F8" i="6"/>
  <c r="D23" i="7" s="1"/>
  <c r="F40" i="6"/>
  <c r="D55" i="7" s="1"/>
  <c r="E12" i="6"/>
  <c r="C27" i="7" s="1"/>
  <c r="E48" i="6"/>
  <c r="C63" i="7" s="1"/>
  <c r="G53" i="6"/>
  <c r="E68" i="7" s="1"/>
  <c r="F41" i="6"/>
  <c r="D56" i="7" s="1"/>
  <c r="E65" i="6"/>
  <c r="C80" i="7" s="1"/>
  <c r="G54" i="6"/>
  <c r="F42" i="6"/>
  <c r="D57" i="7" s="1"/>
  <c r="E54" i="6"/>
  <c r="C69" i="7" s="1"/>
  <c r="G11" i="6"/>
  <c r="E26" i="7" s="1"/>
  <c r="G27" i="6"/>
  <c r="E42" i="7" s="1"/>
  <c r="G43" i="6"/>
  <c r="E58" i="7" s="1"/>
  <c r="G59" i="6"/>
  <c r="E74" i="7" s="1"/>
  <c r="F31" i="6"/>
  <c r="D46" i="7" s="1"/>
  <c r="F47" i="6"/>
  <c r="D62" i="7" s="1"/>
  <c r="F63" i="6"/>
  <c r="D78" i="7" s="1"/>
  <c r="E30" i="6"/>
  <c r="C45" i="7" s="1"/>
  <c r="E31" i="6"/>
  <c r="C46" i="7" s="1"/>
  <c r="E32" i="6"/>
  <c r="C47" i="7" s="1"/>
  <c r="E33" i="6"/>
  <c r="C48" i="7" s="1"/>
  <c r="E34" i="6"/>
  <c r="C49" i="7" s="1"/>
  <c r="E50" i="6"/>
  <c r="C65" i="7" s="1"/>
  <c r="G7" i="6"/>
  <c r="E22" i="7" s="1"/>
  <c r="G23" i="6"/>
  <c r="E38" i="7" s="1"/>
  <c r="G39" i="6"/>
  <c r="E54" i="7" s="1"/>
  <c r="G55" i="6"/>
  <c r="E70" i="7" s="1"/>
  <c r="F11" i="6"/>
  <c r="D26" i="7" s="1"/>
  <c r="F27" i="6"/>
  <c r="D42" i="7" s="1"/>
  <c r="F43" i="6"/>
  <c r="D58" i="7" s="1"/>
  <c r="F59" i="6"/>
  <c r="D74" i="7" s="1"/>
  <c r="E15" i="6"/>
  <c r="C30" i="7" s="1"/>
  <c r="E35" i="6"/>
  <c r="C50" i="7" s="1"/>
  <c r="E36" i="6"/>
  <c r="C51" i="7" s="1"/>
  <c r="E52" i="6"/>
  <c r="C67" i="7" s="1"/>
  <c r="G9" i="6"/>
  <c r="E24" i="7" s="1"/>
  <c r="G25" i="6"/>
  <c r="E40" i="7" s="1"/>
  <c r="G41" i="6"/>
  <c r="E56" i="7" s="1"/>
  <c r="G57" i="6"/>
  <c r="E72" i="7" s="1"/>
  <c r="F13" i="6"/>
  <c r="D28" i="7" s="1"/>
  <c r="F29" i="6"/>
  <c r="D44" i="7" s="1"/>
  <c r="F45" i="6"/>
  <c r="D60" i="7" s="1"/>
  <c r="F61" i="6"/>
  <c r="D76" i="7" s="1"/>
  <c r="E17" i="6"/>
  <c r="C32" i="7" s="1"/>
  <c r="E53" i="6"/>
  <c r="C68" i="7" s="1"/>
  <c r="G10" i="6"/>
  <c r="E25" i="7" s="1"/>
  <c r="G26" i="6"/>
  <c r="E41" i="7" s="1"/>
  <c r="G42" i="6"/>
  <c r="G58" i="6"/>
  <c r="E73" i="7" s="1"/>
  <c r="F14" i="6"/>
  <c r="D29" i="7" s="1"/>
  <c r="F30" i="6"/>
  <c r="D45" i="7" s="1"/>
  <c r="F46" i="6"/>
  <c r="D61" i="7" s="1"/>
  <c r="F62" i="6"/>
  <c r="D77" i="7" s="1"/>
  <c r="E18" i="6"/>
  <c r="C33" i="7" s="1"/>
  <c r="E37" i="6"/>
  <c r="C52" i="7" s="1"/>
  <c r="E38" i="6"/>
  <c r="C53" i="7" s="1"/>
  <c r="E8" i="6"/>
  <c r="C23" i="7" s="1"/>
  <c r="E39" i="6"/>
  <c r="C54" i="7" s="1"/>
  <c r="E40" i="6"/>
  <c r="C55" i="7" s="1"/>
  <c r="E56" i="6"/>
  <c r="C71" i="7" s="1"/>
  <c r="G13" i="6"/>
  <c r="E28" i="7" s="1"/>
  <c r="G29" i="6"/>
  <c r="E44" i="7" s="1"/>
  <c r="G45" i="6"/>
  <c r="E60" i="7" s="1"/>
  <c r="G61" i="6"/>
  <c r="E76" i="7" s="1"/>
  <c r="F17" i="6"/>
  <c r="D32" i="7" s="1"/>
  <c r="F33" i="6"/>
  <c r="D48" i="7" s="1"/>
  <c r="F49" i="6"/>
  <c r="D64" i="7" s="1"/>
  <c r="F65" i="6"/>
  <c r="D80" i="7" s="1"/>
  <c r="E21" i="6"/>
  <c r="C36" i="7" s="1"/>
  <c r="E41" i="6"/>
  <c r="C56" i="7" s="1"/>
  <c r="E57" i="6"/>
  <c r="C72" i="7" s="1"/>
  <c r="G14" i="6"/>
  <c r="E29" i="7" s="1"/>
  <c r="G30" i="6"/>
  <c r="G46" i="6"/>
  <c r="E61" i="7" s="1"/>
  <c r="G62" i="6"/>
  <c r="E77" i="7" s="1"/>
  <c r="F18" i="6"/>
  <c r="D33" i="7" s="1"/>
  <c r="F34" i="6"/>
  <c r="D49" i="7" s="1"/>
  <c r="F50" i="6"/>
  <c r="D65" i="7" s="1"/>
  <c r="F6" i="6"/>
  <c r="D21" i="7" s="1"/>
  <c r="E22" i="6"/>
  <c r="C37" i="7" s="1"/>
  <c r="E42" i="6"/>
  <c r="C57" i="7" s="1"/>
  <c r="E58" i="6"/>
  <c r="C73" i="7" s="1"/>
  <c r="G15" i="6"/>
  <c r="E30" i="7" s="1"/>
  <c r="G31" i="6"/>
  <c r="E46" i="7" s="1"/>
  <c r="G47" i="6"/>
  <c r="E62" i="7" s="1"/>
  <c r="G63" i="6"/>
  <c r="E78" i="7" s="1"/>
  <c r="F19" i="6"/>
  <c r="D34" i="7" s="1"/>
  <c r="F35" i="6"/>
  <c r="D50" i="7" s="1"/>
  <c r="F51" i="6"/>
  <c r="D66" i="7" s="1"/>
  <c r="E7" i="6"/>
  <c r="C22" i="7" s="1"/>
  <c r="E23" i="6"/>
  <c r="C38" i="7" s="1"/>
  <c r="E43" i="6"/>
  <c r="C58" i="7" s="1"/>
  <c r="E59" i="6"/>
  <c r="C74" i="7" s="1"/>
  <c r="G16" i="6"/>
  <c r="E31" i="7" s="1"/>
  <c r="G32" i="6"/>
  <c r="E47" i="7" s="1"/>
  <c r="G48" i="6"/>
  <c r="E63" i="7" s="1"/>
  <c r="G64" i="6"/>
  <c r="E79" i="7" s="1"/>
  <c r="F20" i="6"/>
  <c r="D35" i="7" s="1"/>
  <c r="F36" i="6"/>
  <c r="D51" i="7" s="1"/>
  <c r="F52" i="6"/>
  <c r="D67" i="7" s="1"/>
  <c r="E24" i="6"/>
  <c r="C39" i="7" s="1"/>
  <c r="H5" i="6"/>
  <c r="H6" i="6" s="1"/>
  <c r="C46" i="1"/>
  <c r="C70" i="1"/>
  <c r="H6" i="3"/>
  <c r="H7" i="3" s="1"/>
  <c r="H8" i="3" s="1"/>
  <c r="H9" i="3" s="1"/>
  <c r="H10" i="3" s="1"/>
  <c r="H11" i="3" s="1"/>
  <c r="H12" i="3" s="1"/>
  <c r="H13" i="3" s="1"/>
  <c r="H14" i="3" s="1"/>
  <c r="H15" i="3" s="1"/>
  <c r="H16" i="3" s="1"/>
  <c r="H17" i="3" s="1"/>
  <c r="H18" i="3" l="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H46" i="3" s="1"/>
  <c r="H47" i="3" s="1"/>
  <c r="H48" i="3" s="1"/>
  <c r="H49" i="3" s="1"/>
  <c r="H50" i="3" s="1"/>
  <c r="H51" i="3" s="1"/>
  <c r="H52" i="3" s="1"/>
  <c r="H53" i="3" s="1"/>
  <c r="H54" i="3" s="1"/>
  <c r="H55" i="3" s="1"/>
  <c r="H56" i="3" s="1"/>
  <c r="H57" i="3" s="1"/>
  <c r="H58" i="3" s="1"/>
  <c r="H59" i="3" s="1"/>
  <c r="H60" i="3" s="1"/>
  <c r="H61" i="3" s="1"/>
  <c r="H62" i="3" s="1"/>
  <c r="H63" i="3" s="1"/>
  <c r="H64" i="3" s="1"/>
  <c r="H65" i="3" s="1"/>
  <c r="H7" i="6"/>
  <c r="F21" i="7"/>
  <c r="E45" i="7"/>
  <c r="E9" i="7"/>
  <c r="E57" i="7"/>
  <c r="F9" i="7"/>
  <c r="E69" i="7"/>
  <c r="G9" i="7"/>
  <c r="E21" i="7"/>
  <c r="C9" i="7"/>
  <c r="E33" i="7"/>
  <c r="D9" i="7"/>
  <c r="C48" i="1"/>
  <c r="G7" i="7"/>
  <c r="C7" i="7"/>
  <c r="F7" i="7"/>
  <c r="E7" i="7"/>
  <c r="D7" i="7"/>
  <c r="C19" i="1"/>
  <c r="C11" i="1"/>
  <c r="H9" i="7" l="1"/>
  <c r="H8" i="6"/>
  <c r="F22" i="7"/>
  <c r="H7" i="7"/>
  <c r="C32" i="1"/>
  <c r="C51" i="1"/>
  <c r="C58" i="1" s="1"/>
  <c r="H9" i="6" l="1"/>
  <c r="F23" i="7"/>
  <c r="D5" i="7"/>
  <c r="C5" i="7"/>
  <c r="D71" i="1"/>
  <c r="D70" i="1"/>
  <c r="C29" i="1"/>
  <c r="C69" i="1" s="1"/>
  <c r="H10" i="6" l="1"/>
  <c r="F24" i="7"/>
  <c r="E5" i="7"/>
  <c r="D69" i="1"/>
  <c r="C33" i="1"/>
  <c r="C6" i="7" s="1"/>
  <c r="H11" i="6" l="1"/>
  <c r="F25" i="7"/>
  <c r="F5" i="7"/>
  <c r="D6" i="7"/>
  <c r="C8" i="7"/>
  <c r="C34" i="1"/>
  <c r="H12" i="6" l="1"/>
  <c r="F26" i="7"/>
  <c r="C12" i="7"/>
  <c r="C13" i="7" s="1"/>
  <c r="E6" i="7"/>
  <c r="D8" i="7"/>
  <c r="D12" i="7" s="1"/>
  <c r="D13" i="7" s="1"/>
  <c r="G5" i="7"/>
  <c r="C72" i="1"/>
  <c r="C73" i="1" s="1"/>
  <c r="D73" i="1" s="1"/>
  <c r="H13" i="6" l="1"/>
  <c r="F27" i="7"/>
  <c r="F6" i="7"/>
  <c r="E8" i="7"/>
  <c r="E12" i="7" s="1"/>
  <c r="E13" i="7" s="1"/>
  <c r="H5" i="7"/>
  <c r="D72" i="1"/>
  <c r="H14" i="6" l="1"/>
  <c r="F28" i="7"/>
  <c r="G6" i="7"/>
  <c r="F8" i="7"/>
  <c r="H15" i="6" l="1"/>
  <c r="F29" i="7"/>
  <c r="F12" i="7"/>
  <c r="F13" i="7" s="1"/>
  <c r="H6" i="7"/>
  <c r="G8" i="7"/>
  <c r="G12" i="7" s="1"/>
  <c r="G13" i="7" s="1"/>
  <c r="H16" i="6" l="1"/>
  <c r="F30" i="7"/>
  <c r="H8" i="7"/>
  <c r="H12" i="7" s="1"/>
  <c r="H17" i="6" l="1"/>
  <c r="F31" i="7"/>
  <c r="I13" i="7"/>
  <c r="H13" i="7"/>
  <c r="H18" i="6" l="1"/>
  <c r="F32" i="7"/>
  <c r="H19" i="6" l="1"/>
  <c r="F33" i="7"/>
  <c r="H20" i="6" l="1"/>
  <c r="F34" i="7"/>
  <c r="H21" i="6" l="1"/>
  <c r="F35" i="7"/>
  <c r="H22" i="6" l="1"/>
  <c r="F36" i="7"/>
  <c r="H23" i="6" l="1"/>
  <c r="F37" i="7"/>
  <c r="H24" i="6" l="1"/>
  <c r="F38" i="7"/>
  <c r="H25" i="6" l="1"/>
  <c r="F39" i="7"/>
  <c r="H26" i="6" l="1"/>
  <c r="F40" i="7"/>
  <c r="H27" i="6" l="1"/>
  <c r="F41" i="7"/>
  <c r="H28" i="6" l="1"/>
  <c r="F42" i="7"/>
  <c r="H29" i="6" l="1"/>
  <c r="F43" i="7"/>
  <c r="H30" i="6" l="1"/>
  <c r="F44" i="7"/>
  <c r="H31" i="6" l="1"/>
  <c r="F45" i="7"/>
  <c r="H32" i="6" l="1"/>
  <c r="F46" i="7"/>
  <c r="H33" i="6" l="1"/>
  <c r="F47" i="7"/>
  <c r="H34" i="6" l="1"/>
  <c r="F48" i="7"/>
  <c r="H35" i="6" l="1"/>
  <c r="F49" i="7"/>
  <c r="H36" i="6" l="1"/>
  <c r="F50" i="7"/>
  <c r="H37" i="6" l="1"/>
  <c r="F51" i="7"/>
  <c r="H38" i="6" l="1"/>
  <c r="F52" i="7"/>
  <c r="H39" i="6" l="1"/>
  <c r="F53" i="7"/>
  <c r="H40" i="6" l="1"/>
  <c r="F54" i="7"/>
  <c r="H41" i="6" l="1"/>
  <c r="F55" i="7"/>
  <c r="H42" i="6" l="1"/>
  <c r="F56" i="7"/>
  <c r="H43" i="6" l="1"/>
  <c r="F57" i="7"/>
  <c r="H44" i="6" l="1"/>
  <c r="F58" i="7"/>
  <c r="H45" i="6" l="1"/>
  <c r="F59" i="7"/>
  <c r="H46" i="6" l="1"/>
  <c r="F60" i="7"/>
  <c r="H47" i="6" l="1"/>
  <c r="F61" i="7"/>
  <c r="H48" i="6" l="1"/>
  <c r="F62" i="7"/>
  <c r="H49" i="6" l="1"/>
  <c r="F63" i="7"/>
  <c r="H50" i="6" l="1"/>
  <c r="F64" i="7"/>
  <c r="H51" i="6" l="1"/>
  <c r="F65" i="7"/>
  <c r="H52" i="6" l="1"/>
  <c r="F66" i="7"/>
  <c r="H53" i="6" l="1"/>
  <c r="F67" i="7"/>
  <c r="H54" i="6" l="1"/>
  <c r="F68" i="7"/>
  <c r="H55" i="6" l="1"/>
  <c r="F69" i="7"/>
  <c r="H56" i="6" l="1"/>
  <c r="F70" i="7"/>
  <c r="H57" i="6" l="1"/>
  <c r="F71" i="7"/>
  <c r="H58" i="6" l="1"/>
  <c r="F72" i="7"/>
  <c r="H59" i="6" l="1"/>
  <c r="F73" i="7"/>
  <c r="H60" i="6" l="1"/>
  <c r="F74" i="7"/>
  <c r="H61" i="6" l="1"/>
  <c r="F75" i="7"/>
  <c r="H62" i="6" l="1"/>
  <c r="F76" i="7"/>
  <c r="H63" i="6" l="1"/>
  <c r="F77" i="7"/>
  <c r="H64" i="6" l="1"/>
  <c r="F78" i="7"/>
  <c r="H65" i="6" l="1"/>
  <c r="F80" i="7" s="1"/>
  <c r="F7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Isabelle Azzopardi</author>
  </authors>
  <commentList>
    <comment ref="B62" authorId="0" shapeId="0" xr:uid="{BE50804C-2FFF-440D-94FE-EBC5829336B5}">
      <text>
        <r>
          <rPr>
            <sz val="10"/>
            <rFont val="Arial"/>
            <family val="2"/>
          </rPr>
          <t>To calculate Active Appreciation, find out what the ARV value is and subtract your  "Purchase price" and "Initial improvements/reno cost"</t>
        </r>
      </text>
    </comment>
  </commentList>
</comments>
</file>

<file path=xl/sharedStrings.xml><?xml version="1.0" encoding="utf-8"?>
<sst xmlns="http://schemas.openxmlformats.org/spreadsheetml/2006/main" count="130" uniqueCount="96">
  <si>
    <t>The 4 Ways to Win™</t>
  </si>
  <si>
    <r>
      <rPr>
        <b/>
        <sz val="11"/>
        <color rgb="FF000000"/>
        <rFont val="Arial"/>
      </rPr>
      <t xml:space="preserve">Welcome to "The 4 Ways to Win™" spreadsheet! 
</t>
    </r>
    <r>
      <rPr>
        <sz val="11"/>
        <color rgb="FF000000"/>
        <rFont val="Arial"/>
      </rPr>
      <t xml:space="preserve">
This tool helps you analyze real estate investment opportunities by calculating the four key ways to generate returns.  Understanding these calculations is crucial for making informed investment decisions.
</t>
    </r>
  </si>
  <si>
    <r>
      <rPr>
        <b/>
        <sz val="11"/>
        <color rgb="FF000000"/>
        <rFont val="Arial"/>
      </rPr>
      <t xml:space="preserve">What are The 4 Ways to Win™?
</t>
    </r>
    <r>
      <rPr>
        <sz val="11"/>
        <color rgb="FF000000"/>
        <rFont val="Arial"/>
      </rPr>
      <t xml:space="preserve">
</t>
    </r>
  </si>
  <si>
    <r>
      <rPr>
        <sz val="11"/>
        <color rgb="FF000000"/>
        <rFont val="Arial"/>
      </rPr>
      <t xml:space="preserve">Real estate offers a unique advantage over many other investments: four distinct ways to generate a return on your investment (ROI).  These four ways are:
</t>
    </r>
    <r>
      <rPr>
        <sz val="11"/>
        <color rgb="FF0084CA"/>
        <rFont val="Arial"/>
      </rPr>
      <t>Cash Flow:</t>
    </r>
    <r>
      <rPr>
        <sz val="11"/>
        <color rgb="FF000000"/>
        <rFont val="Arial"/>
      </rPr>
      <t xml:space="preserve"> The cash surplus remaining after all property expenses are paid.
</t>
    </r>
    <r>
      <rPr>
        <sz val="11"/>
        <color rgb="FF0084CA"/>
        <rFont val="Arial"/>
      </rPr>
      <t>Principal Recapture:</t>
    </r>
    <r>
      <rPr>
        <sz val="11"/>
        <color rgb="FF000000"/>
        <rFont val="Arial"/>
      </rPr>
      <t xml:space="preserve"> The portion of your mortgage payment that reduces the outstanding loan balance.
</t>
    </r>
    <r>
      <rPr>
        <sz val="11"/>
        <color rgb="FF0084CA"/>
        <rFont val="Arial"/>
      </rPr>
      <t>Passive Appreciation:</t>
    </r>
    <r>
      <rPr>
        <sz val="11"/>
        <color rgb="FF000000"/>
        <rFont val="Arial"/>
      </rPr>
      <t xml:space="preserve"> The increase in property value due to market factors outside your control.
</t>
    </r>
    <r>
      <rPr>
        <sz val="11"/>
        <color rgb="FF0084CA"/>
        <rFont val="Arial"/>
      </rPr>
      <t>Active Appreciation:</t>
    </r>
    <r>
      <rPr>
        <sz val="11"/>
        <color rgb="FF000000"/>
        <rFont val="Arial"/>
      </rPr>
      <t xml:space="preserve"> The increase in property value resulting from improvements or renovations you make.</t>
    </r>
  </si>
  <si>
    <t xml:space="preserve">How to Use This Spreadsheet:
</t>
  </si>
  <si>
    <r>
      <rPr>
        <sz val="11"/>
        <color rgb="FF0084CA"/>
        <rFont val="Arial"/>
      </rPr>
      <t>Input Data:</t>
    </r>
    <r>
      <rPr>
        <sz val="11"/>
        <color rgb="FF000000"/>
        <rFont val="Arial"/>
      </rPr>
      <t xml:space="preserve"> Enter your data in the blue highlighted cells.
</t>
    </r>
    <r>
      <rPr>
        <sz val="11"/>
        <color rgb="FF0084CA"/>
        <rFont val="Arial"/>
      </rPr>
      <t xml:space="preserve">Property Type: </t>
    </r>
    <r>
      <rPr>
        <sz val="11"/>
        <color rgb="FF000000"/>
        <rFont val="Arial"/>
      </rPr>
      <t xml:space="preserve">This tool is best suited for properties with up to four units.
</t>
    </r>
    <r>
      <rPr>
        <sz val="11"/>
        <color rgb="FF0084CA"/>
        <rFont val="Arial"/>
      </rPr>
      <t xml:space="preserve">Mortgage: </t>
    </r>
    <r>
      <rPr>
        <sz val="11"/>
        <color rgb="FF000000"/>
        <rFont val="Arial"/>
      </rPr>
      <t xml:space="preserve">The spreadsheet assumes a 5-year fixed mortgage.
</t>
    </r>
    <r>
      <rPr>
        <sz val="11"/>
        <color rgb="FF0084CA"/>
        <rFont val="Arial"/>
      </rPr>
      <t>Flipping:</t>
    </r>
    <r>
      <rPr>
        <sz val="11"/>
        <color rgb="FF000000"/>
        <rFont val="Arial"/>
      </rPr>
      <t xml:space="preserve"> For flipped properties, calculate the 4 Ways to Win™ for the renovation phase separately from the 4 Ways to Win™ after refinancing.
</t>
    </r>
    <r>
      <rPr>
        <sz val="11"/>
        <color rgb="FF0084CA"/>
        <rFont val="Arial"/>
      </rPr>
      <t xml:space="preserve">Active Appreciation Calculation: </t>
    </r>
    <r>
      <rPr>
        <sz val="11"/>
        <color rgb="FF000000"/>
        <rFont val="Arial"/>
      </rPr>
      <t>Active Appreciation = After Repair Value - Purchase Price - Renovation Investment. Refer to "The 4 Ways to Win™" course for guidance on determining After Repair Value.</t>
    </r>
  </si>
  <si>
    <t>The information contained in this document is general in nature and provided as reference material only. It does not, nor is it intended to, provide legal, tax, real estate or financial advice, nor does it replace (or purport to replace) any need to obtain individual legal, tax, real estate or financial advice. Any legal, tax, real estate or financial advice about your own position or personal situation in relation to any matter covered in this document must always be obtained from a qualified legal, tax, real estate or financial professional familiar with your particular situation and circumstances. Copyright 2025 Keyspire Group Inc. All Rights Reserved. No part of this document may be reproduced or distributed in any form, or by any means whatsoever, whether in whole or in part, without written permission from Keyspire Group Inc.</t>
  </si>
  <si>
    <t xml:space="preserve">TO DO: </t>
  </si>
  <si>
    <t>Lock cells</t>
  </si>
  <si>
    <t>Get a better discalimer</t>
  </si>
  <si>
    <t>Edit the light blue cells.</t>
  </si>
  <si>
    <t xml:space="preserve">Property Address: </t>
  </si>
  <si>
    <t>Purchase Price:</t>
  </si>
  <si>
    <t>Monthly Gross Operating Income</t>
  </si>
  <si>
    <t xml:space="preserve"> Gross Rental Income</t>
  </si>
  <si>
    <t>Other Monthly Income (laundry, vending, parking, etc.)</t>
  </si>
  <si>
    <t>Rental Vacancy Rate</t>
  </si>
  <si>
    <t>Monthly Gross Operating Expenses</t>
  </si>
  <si>
    <t>Monthly  Expenses</t>
  </si>
  <si>
    <t>% of Gross Rent</t>
  </si>
  <si>
    <t>Property Management Fees</t>
  </si>
  <si>
    <t>Repairs and Maintenance</t>
  </si>
  <si>
    <t>Property Taxes</t>
  </si>
  <si>
    <t>Property Insurance</t>
  </si>
  <si>
    <t>Condo/Strata/HOA Fees</t>
  </si>
  <si>
    <t>Gifts</t>
  </si>
  <si>
    <t>Utilities</t>
  </si>
  <si>
    <t xml:space="preserve"> - Water and Sewer</t>
  </si>
  <si>
    <t xml:space="preserve"> - Gas and Electricity</t>
  </si>
  <si>
    <t xml:space="preserve"> - Garbage</t>
  </si>
  <si>
    <t xml:space="preserve"> - Cable, Phone, Internet</t>
  </si>
  <si>
    <t>Cleaning</t>
  </si>
  <si>
    <t>Lawn Maintenance/Snow Removal</t>
  </si>
  <si>
    <t>Advertising</t>
  </si>
  <si>
    <t>Other</t>
  </si>
  <si>
    <t>Net Operating Income (NOI)</t>
  </si>
  <si>
    <t>Monthly Gross Operating Expense</t>
  </si>
  <si>
    <t>Monthly Net Operating Income</t>
  </si>
  <si>
    <t>Mortgage Information</t>
  </si>
  <si>
    <t>Purchase Price</t>
  </si>
  <si>
    <t>Down Payment</t>
  </si>
  <si>
    <t>Mortgage Amount</t>
  </si>
  <si>
    <t>Amortization (years)</t>
  </si>
  <si>
    <t>Annual Interest Rate</t>
  </si>
  <si>
    <r>
      <t>Country (</t>
    </r>
    <r>
      <rPr>
        <i/>
        <sz val="11"/>
        <rFont val="Arial"/>
        <family val="2"/>
      </rPr>
      <t>select country using drop down list</t>
    </r>
    <r>
      <rPr>
        <sz val="11"/>
        <rFont val="Arial"/>
        <family val="2"/>
      </rPr>
      <t>)</t>
    </r>
  </si>
  <si>
    <t xml:space="preserve">Monthly Mortgage Payment </t>
  </si>
  <si>
    <t>Monthly Debt Service</t>
  </si>
  <si>
    <t>Monthly Mortgage Payment</t>
  </si>
  <si>
    <t>2nd Mortgage / LOC Payment / Additional Loan</t>
  </si>
  <si>
    <t>Total Monthly Debt Service</t>
  </si>
  <si>
    <t>Closing Costs</t>
  </si>
  <si>
    <t>Initial Improvements / Reno Cost</t>
  </si>
  <si>
    <t>Building Inspection</t>
  </si>
  <si>
    <t>Appraisal</t>
  </si>
  <si>
    <t>Lender Fees</t>
  </si>
  <si>
    <t>Legal Fees</t>
  </si>
  <si>
    <t>Other Fees</t>
  </si>
  <si>
    <t>Total Cash Required to Close</t>
  </si>
  <si>
    <t>Active Appreciation</t>
  </si>
  <si>
    <t>After Repair/ Market Value</t>
  </si>
  <si>
    <t>Rental increase per year</t>
  </si>
  <si>
    <t>Expense increase per year</t>
  </si>
  <si>
    <t>Appreciation per year</t>
  </si>
  <si>
    <t>Cash Flow</t>
  </si>
  <si>
    <t>Principal Recapture</t>
  </si>
  <si>
    <t>Passive Appreciation</t>
  </si>
  <si>
    <t>Total ROI</t>
  </si>
  <si>
    <t>Projections</t>
  </si>
  <si>
    <t>Year</t>
  </si>
  <si>
    <t>End of Year 5 Totals</t>
  </si>
  <si>
    <t>GOI</t>
  </si>
  <si>
    <t>Expenses</t>
  </si>
  <si>
    <t>Debt Service</t>
  </si>
  <si>
    <t>Property Value at End of Year 5</t>
  </si>
  <si>
    <t>Principle Recapture</t>
  </si>
  <si>
    <t>Total</t>
  </si>
  <si>
    <t>Annualized ROI</t>
  </si>
  <si>
    <t>ROI</t>
  </si>
  <si>
    <t>Amortization Schedule</t>
  </si>
  <si>
    <t>Five Year Amortization Schedule</t>
  </si>
  <si>
    <t>Month</t>
  </si>
  <si>
    <t>Payment</t>
  </si>
  <si>
    <t>Interest</t>
  </si>
  <si>
    <t>Principal</t>
  </si>
  <si>
    <t>Balance</t>
  </si>
  <si>
    <t xml:space="preserve">Mortgage Calculator </t>
  </si>
  <si>
    <t>Five Year Amortization Schedule - USA</t>
  </si>
  <si>
    <t>Summary Information</t>
  </si>
  <si>
    <t>Amortization Period (years)</t>
  </si>
  <si>
    <t>Number of payments per year (assume monthly)</t>
  </si>
  <si>
    <t>Compound Period (Canada)</t>
  </si>
  <si>
    <t>Compound Period (USA) = 12</t>
  </si>
  <si>
    <t>Total number of payments over amortization</t>
  </si>
  <si>
    <t>Interest Rate Per Payment (USA)</t>
  </si>
  <si>
    <t>Five Year Amortization Schedule - Canada</t>
  </si>
  <si>
    <t>Interest Rate Per Payment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</si>
</sst>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quot;$&quot;#,##0.00"/>
    <numFmt numFmtId="168" formatCode="&quot;$&quot;#,##0"/>
    <numFmt numFmtId="169" formatCode="_-&quot;$&quot;* #,##0.00_-;\-&quot;$&quot;* #,##0.00_-;_-&quot;$&quot;* &quot;-&quot;??_-;_-@_-"/>
  </numFmts>
  <fonts count="32">
    <font>
      <sz val="10"/>
      <name val="Arial"/>
      <family val="2"/>
    </font>
    <font>
      <sz val="11"/>
      <color theme="1"/>
      <name val="Arial"/>
      <family val="2"/>
      <scheme val="minor"/>
    </font>
    <font>
      <sz val="11"/>
      <color theme="1"/>
      <name val="Arial"/>
      <family val="2"/>
      <scheme val="minor"/>
    </font>
    <font>
      <sz val="10"/>
      <name val="Arial"/>
      <family val="2"/>
    </font>
    <font>
      <sz val="10"/>
      <color theme="4"/>
      <name val="Arial"/>
      <family val="2"/>
    </font>
    <font>
      <b/>
      <sz val="10"/>
      <name val="Arial"/>
      <family val="2"/>
    </font>
    <font>
      <b/>
      <sz val="11"/>
      <color indexed="9"/>
      <name val="Arial"/>
      <family val="2"/>
    </font>
    <font>
      <sz val="11"/>
      <name val="Arial"/>
      <family val="2"/>
    </font>
    <font>
      <b/>
      <sz val="12"/>
      <color indexed="9"/>
      <name val="Arial"/>
      <family val="2"/>
    </font>
    <font>
      <b/>
      <sz val="11"/>
      <name val="Arial"/>
      <family val="2"/>
    </font>
    <font>
      <i/>
      <sz val="8"/>
      <color theme="1" tint="0.34998626667073579"/>
      <name val="Arial"/>
      <family val="2"/>
    </font>
    <font>
      <sz val="10"/>
      <color rgb="FFFF0000"/>
      <name val="Arial"/>
      <family val="2"/>
    </font>
    <font>
      <sz val="11"/>
      <color rgb="FFFF0000"/>
      <name val="Arial"/>
      <family val="2"/>
    </font>
    <font>
      <sz val="11"/>
      <color theme="1"/>
      <name val="Arial"/>
      <family val="2"/>
    </font>
    <font>
      <b/>
      <sz val="11"/>
      <color theme="0"/>
      <name val="Arial"/>
      <family val="2"/>
    </font>
    <font>
      <b/>
      <sz val="14"/>
      <color theme="0"/>
      <name val="Arial"/>
      <family val="2"/>
    </font>
    <font>
      <sz val="10"/>
      <color theme="0"/>
      <name val="Arial"/>
      <family val="2"/>
    </font>
    <font>
      <sz val="10"/>
      <color theme="1"/>
      <name val="Arial"/>
      <family val="2"/>
    </font>
    <font>
      <b/>
      <sz val="10"/>
      <color theme="0"/>
      <name val="Arial"/>
      <family val="2"/>
    </font>
    <font>
      <b/>
      <sz val="12"/>
      <color theme="0"/>
      <name val="Arial"/>
      <family val="2"/>
    </font>
    <font>
      <sz val="12"/>
      <color theme="0"/>
      <name val="Arial"/>
      <family val="2"/>
    </font>
    <font>
      <b/>
      <sz val="24"/>
      <color theme="3"/>
      <name val="Arial"/>
      <family val="2"/>
    </font>
    <font>
      <sz val="11"/>
      <color indexed="9"/>
      <name val="Arial"/>
      <family val="2"/>
    </font>
    <font>
      <b/>
      <sz val="18"/>
      <color theme="3"/>
      <name val="Arial"/>
      <family val="2"/>
    </font>
    <font>
      <i/>
      <sz val="11"/>
      <name val="Arial"/>
      <family val="2"/>
    </font>
    <font>
      <i/>
      <sz val="11"/>
      <color theme="2"/>
      <name val="Arial"/>
      <family val="2"/>
    </font>
    <font>
      <sz val="11"/>
      <color rgb="FF000000"/>
      <name val="Arial"/>
    </font>
    <font>
      <b/>
      <sz val="11"/>
      <color rgb="FF000000"/>
      <name val="Arial"/>
    </font>
    <font>
      <sz val="11"/>
      <color rgb="FF0084CA"/>
      <name val="Arial"/>
    </font>
    <font>
      <sz val="11"/>
      <name val="Arial"/>
    </font>
    <font>
      <b/>
      <i/>
      <sz val="8"/>
      <color rgb="FF595959"/>
      <name val="Arial"/>
    </font>
    <font>
      <i/>
      <sz val="8"/>
      <color theme="1" tint="0.499984740745262"/>
      <name val="Arial"/>
      <family val="2"/>
    </font>
  </fonts>
  <fills count="11">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indexed="22"/>
        <bgColor indexed="64"/>
      </patternFill>
    </fill>
    <fill>
      <patternFill patternType="solid">
        <fgColor theme="0"/>
        <bgColor indexed="64"/>
      </patternFill>
    </fill>
    <fill>
      <patternFill patternType="solid">
        <fgColor rgb="FF282F7E"/>
        <bgColor indexed="64"/>
      </patternFill>
    </fill>
    <fill>
      <patternFill patternType="solid">
        <fgColor rgb="FF369CD6"/>
        <bgColor indexed="64"/>
      </patternFill>
    </fill>
    <fill>
      <patternFill patternType="solid">
        <fgColor theme="2" tint="0.79998168889431442"/>
        <bgColor indexed="64"/>
      </patternFill>
    </fill>
    <fill>
      <patternFill patternType="solid">
        <fgColor rgb="FFC0C0C0"/>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7">
    <xf numFmtId="0" fontId="0" fillId="0" borderId="0"/>
    <xf numFmtId="43"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228">
    <xf numFmtId="0" fontId="0" fillId="0" borderId="0" xfId="0"/>
    <xf numFmtId="0" fontId="13" fillId="0" borderId="0" xfId="4" applyFont="1"/>
    <xf numFmtId="0" fontId="3" fillId="0" borderId="0" xfId="4" applyFont="1" applyAlignment="1">
      <alignment wrapText="1"/>
    </xf>
    <xf numFmtId="8" fontId="13" fillId="0" borderId="0" xfId="4" applyNumberFormat="1" applyFont="1"/>
    <xf numFmtId="44" fontId="13" fillId="0" borderId="0" xfId="4" applyNumberFormat="1" applyFont="1"/>
    <xf numFmtId="0" fontId="3" fillId="0" borderId="0" xfId="4" applyFont="1" applyAlignment="1">
      <alignment horizontal="center" wrapText="1"/>
    </xf>
    <xf numFmtId="8" fontId="15" fillId="6" borderId="0" xfId="4" applyNumberFormat="1" applyFont="1" applyFill="1"/>
    <xf numFmtId="0" fontId="15" fillId="6" borderId="0" xfId="4" applyFont="1" applyFill="1"/>
    <xf numFmtId="0" fontId="3" fillId="0" borderId="6" xfId="4" applyFont="1" applyBorder="1" applyAlignment="1">
      <alignment horizontal="center" wrapText="1"/>
    </xf>
    <xf numFmtId="10" fontId="13" fillId="0" borderId="0" xfId="4" applyNumberFormat="1" applyFont="1"/>
    <xf numFmtId="169" fontId="13" fillId="0" borderId="0" xfId="4" applyNumberFormat="1" applyFont="1"/>
    <xf numFmtId="0" fontId="13" fillId="5" borderId="6" xfId="4" applyFont="1" applyFill="1" applyBorder="1"/>
    <xf numFmtId="0" fontId="3" fillId="5" borderId="6" xfId="4" applyFont="1" applyFill="1" applyBorder="1" applyAlignment="1">
      <alignment horizontal="center" wrapText="1"/>
    </xf>
    <xf numFmtId="0" fontId="13" fillId="0" borderId="6" xfId="4" applyFont="1" applyBorder="1"/>
    <xf numFmtId="44" fontId="13" fillId="0" borderId="0" xfId="6" applyFont="1"/>
    <xf numFmtId="0" fontId="14" fillId="7" borderId="0" xfId="4" applyFont="1" applyFill="1"/>
    <xf numFmtId="0" fontId="14" fillId="7" borderId="6" xfId="4" applyFont="1" applyFill="1" applyBorder="1"/>
    <xf numFmtId="0" fontId="14" fillId="7" borderId="6" xfId="4" applyFont="1" applyFill="1" applyBorder="1" applyAlignment="1">
      <alignment wrapText="1"/>
    </xf>
    <xf numFmtId="0" fontId="13" fillId="7" borderId="0" xfId="4" applyFont="1" applyFill="1"/>
    <xf numFmtId="0" fontId="14" fillId="7" borderId="3" xfId="4" applyFont="1" applyFill="1" applyBorder="1" applyAlignment="1">
      <alignment horizontal="left"/>
    </xf>
    <xf numFmtId="0" fontId="15" fillId="5" borderId="6" xfId="4" applyFont="1" applyFill="1" applyBorder="1" applyAlignment="1">
      <alignment vertical="center" wrapText="1"/>
    </xf>
    <xf numFmtId="0" fontId="17" fillId="0" borderId="0" xfId="0" applyFont="1" applyAlignment="1" applyProtection="1">
      <alignment horizontal="left" vertical="center" indent="1"/>
      <protection hidden="1"/>
    </xf>
    <xf numFmtId="10" fontId="17" fillId="0" borderId="0" xfId="3" applyNumberFormat="1" applyFont="1" applyFill="1" applyBorder="1" applyProtection="1">
      <protection hidden="1"/>
    </xf>
    <xf numFmtId="169" fontId="17" fillId="0" borderId="0" xfId="2" applyNumberFormat="1" applyFont="1" applyFill="1" applyBorder="1" applyAlignment="1" applyProtection="1">
      <alignment vertical="center"/>
      <protection hidden="1"/>
    </xf>
    <xf numFmtId="0" fontId="17" fillId="0" borderId="0" xfId="0" applyFont="1" applyAlignment="1" applyProtection="1">
      <alignment horizontal="left" indent="1"/>
      <protection hidden="1"/>
    </xf>
    <xf numFmtId="10" fontId="13" fillId="0" borderId="0" xfId="3" applyNumberFormat="1" applyFont="1" applyFill="1" applyBorder="1" applyProtection="1">
      <protection hidden="1"/>
    </xf>
    <xf numFmtId="10" fontId="20" fillId="0" borderId="0" xfId="3" applyNumberFormat="1" applyFont="1" applyFill="1" applyBorder="1" applyAlignment="1" applyProtection="1">
      <alignment vertical="center"/>
      <protection hidden="1"/>
    </xf>
    <xf numFmtId="10" fontId="19" fillId="0" borderId="0" xfId="3" applyNumberFormat="1" applyFont="1" applyFill="1" applyBorder="1" applyAlignment="1" applyProtection="1">
      <alignment vertical="center"/>
      <protection hidden="1"/>
    </xf>
    <xf numFmtId="0" fontId="14" fillId="0" borderId="0" xfId="4" applyFont="1" applyAlignment="1">
      <alignment wrapText="1"/>
    </xf>
    <xf numFmtId="0" fontId="14" fillId="0" borderId="0" xfId="4" applyFont="1"/>
    <xf numFmtId="8" fontId="14" fillId="0" borderId="0" xfId="4" applyNumberFormat="1" applyFont="1"/>
    <xf numFmtId="0" fontId="12" fillId="0" borderId="0" xfId="4" applyFont="1"/>
    <xf numFmtId="10" fontId="13" fillId="0" borderId="0" xfId="5" applyNumberFormat="1" applyFont="1" applyFill="1"/>
    <xf numFmtId="10" fontId="14" fillId="0" borderId="0" xfId="4" applyNumberFormat="1" applyFont="1"/>
    <xf numFmtId="168" fontId="7" fillId="8" borderId="4" xfId="2" applyNumberFormat="1" applyFont="1" applyFill="1" applyBorder="1" applyAlignment="1" applyProtection="1">
      <alignment vertical="center"/>
      <protection locked="0"/>
    </xf>
    <xf numFmtId="165" fontId="7" fillId="8" borderId="22" xfId="2" applyNumberFormat="1" applyFont="1" applyFill="1" applyBorder="1" applyAlignment="1" applyProtection="1">
      <alignment vertical="center"/>
      <protection locked="0"/>
    </xf>
    <xf numFmtId="167" fontId="7" fillId="8" borderId="4" xfId="2" applyNumberFormat="1" applyFont="1" applyFill="1" applyBorder="1" applyAlignment="1" applyProtection="1">
      <alignment vertical="center"/>
      <protection locked="0"/>
    </xf>
    <xf numFmtId="9" fontId="7" fillId="8" borderId="22" xfId="2" applyNumberFormat="1" applyFont="1" applyFill="1" applyBorder="1" applyAlignment="1" applyProtection="1">
      <alignment vertical="center"/>
      <protection locked="0"/>
    </xf>
    <xf numFmtId="10" fontId="7" fillId="8" borderId="23" xfId="1" applyNumberFormat="1" applyFont="1" applyFill="1" applyBorder="1" applyAlignment="1" applyProtection="1">
      <alignment vertical="center"/>
      <protection locked="0"/>
    </xf>
    <xf numFmtId="10" fontId="7" fillId="8" borderId="19" xfId="1" applyNumberFormat="1" applyFont="1" applyFill="1" applyBorder="1" applyAlignment="1" applyProtection="1">
      <alignment vertical="center"/>
      <protection locked="0"/>
    </xf>
    <xf numFmtId="10" fontId="7" fillId="8" borderId="26" xfId="3" applyNumberFormat="1" applyFont="1" applyFill="1" applyBorder="1" applyAlignment="1" applyProtection="1">
      <alignment vertical="center"/>
      <protection locked="0"/>
    </xf>
    <xf numFmtId="165" fontId="7" fillId="8" borderId="30" xfId="2" applyNumberFormat="1" applyFont="1" applyFill="1" applyBorder="1" applyAlignment="1" applyProtection="1">
      <alignment vertical="center"/>
      <protection locked="0"/>
    </xf>
    <xf numFmtId="0" fontId="0" fillId="0" borderId="0" xfId="0" applyAlignment="1">
      <alignment wrapText="1"/>
    </xf>
    <xf numFmtId="0" fontId="10" fillId="0" borderId="0" xfId="0" applyFont="1" applyAlignment="1">
      <alignment vertical="center" wrapText="1"/>
    </xf>
    <xf numFmtId="0" fontId="5" fillId="10" borderId="0" xfId="0" applyFont="1" applyFill="1" applyAlignment="1">
      <alignment wrapText="1"/>
    </xf>
    <xf numFmtId="0" fontId="0" fillId="10" borderId="0" xfId="0" applyFill="1" applyAlignment="1">
      <alignment wrapText="1"/>
    </xf>
    <xf numFmtId="0" fontId="0" fillId="0" borderId="42" xfId="0" applyBorder="1" applyAlignment="1">
      <alignment wrapText="1"/>
    </xf>
    <xf numFmtId="0" fontId="0" fillId="0" borderId="43" xfId="0" applyBorder="1" applyAlignment="1">
      <alignment wrapText="1"/>
    </xf>
    <xf numFmtId="0" fontId="26" fillId="0" borderId="42" xfId="0" applyFont="1" applyBorder="1" applyAlignment="1">
      <alignment vertical="top" wrapText="1"/>
    </xf>
    <xf numFmtId="0" fontId="29" fillId="0" borderId="43" xfId="0" applyFont="1" applyBorder="1" applyAlignment="1">
      <alignment vertical="top" wrapText="1"/>
    </xf>
    <xf numFmtId="0" fontId="9" fillId="0" borderId="42" xfId="0" applyFont="1" applyBorder="1" applyAlignment="1">
      <alignment vertical="top" wrapText="1"/>
    </xf>
    <xf numFmtId="0" fontId="30" fillId="0" borderId="0" xfId="0" applyFont="1" applyAlignment="1">
      <alignment vertical="center" wrapText="1"/>
    </xf>
    <xf numFmtId="0" fontId="3" fillId="0" borderId="0" xfId="0" applyFont="1" applyProtection="1">
      <protection hidden="1"/>
    </xf>
    <xf numFmtId="0" fontId="21" fillId="0" borderId="0" xfId="0" applyFont="1" applyAlignment="1" applyProtection="1">
      <alignment horizontal="left" vertical="center"/>
      <protection hidden="1"/>
    </xf>
    <xf numFmtId="0" fontId="25" fillId="0" borderId="0" xfId="0" applyFont="1" applyProtection="1">
      <protection hidden="1"/>
    </xf>
    <xf numFmtId="0" fontId="3" fillId="0" borderId="0" xfId="0" applyFont="1" applyAlignment="1" applyProtection="1">
      <alignment vertical="center"/>
      <protection hidden="1"/>
    </xf>
    <xf numFmtId="0" fontId="9" fillId="0" borderId="0" xfId="0" applyFont="1" applyAlignment="1" applyProtection="1">
      <alignment horizontal="right" vertical="center"/>
      <protection hidden="1"/>
    </xf>
    <xf numFmtId="44" fontId="7" fillId="0" borderId="18" xfId="2" applyFont="1" applyFill="1" applyBorder="1" applyAlignment="1" applyProtection="1">
      <alignment horizontal="left" vertical="top"/>
      <protection hidden="1"/>
    </xf>
    <xf numFmtId="168" fontId="7" fillId="0" borderId="0" xfId="2" applyNumberFormat="1" applyFont="1" applyFill="1" applyBorder="1" applyAlignment="1" applyProtection="1">
      <alignment vertical="center"/>
      <protection hidden="1"/>
    </xf>
    <xf numFmtId="44" fontId="7" fillId="0" borderId="0" xfId="2" applyFont="1" applyFill="1" applyBorder="1" applyAlignment="1" applyProtection="1">
      <alignment horizontal="left" vertical="top"/>
      <protection hidden="1"/>
    </xf>
    <xf numFmtId="0" fontId="8" fillId="2" borderId="10" xfId="0" applyFont="1" applyFill="1" applyBorder="1" applyAlignment="1" applyProtection="1">
      <alignment horizontal="left" vertical="center" indent="1"/>
      <protection hidden="1"/>
    </xf>
    <xf numFmtId="0" fontId="6" fillId="2" borderId="31"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7" fillId="0" borderId="13" xfId="0" applyFont="1" applyBorder="1" applyAlignment="1" applyProtection="1">
      <alignment horizontal="right" vertical="center" indent="2"/>
      <protection hidden="1"/>
    </xf>
    <xf numFmtId="164" fontId="7" fillId="5" borderId="15" xfId="0" applyNumberFormat="1" applyFont="1" applyFill="1" applyBorder="1" applyAlignment="1" applyProtection="1">
      <alignment vertical="center"/>
      <protection hidden="1"/>
    </xf>
    <xf numFmtId="0" fontId="7" fillId="0" borderId="21" xfId="0" applyFont="1" applyBorder="1" applyAlignment="1" applyProtection="1">
      <alignment horizontal="right" vertical="center" wrapText="1" indent="2"/>
      <protection hidden="1"/>
    </xf>
    <xf numFmtId="43" fontId="7" fillId="5" borderId="22" xfId="2" applyNumberFormat="1" applyFont="1" applyFill="1" applyBorder="1" applyAlignment="1" applyProtection="1">
      <alignment vertical="center"/>
      <protection hidden="1"/>
    </xf>
    <xf numFmtId="0" fontId="7" fillId="0" borderId="21" xfId="0" applyFont="1" applyBorder="1" applyAlignment="1" applyProtection="1">
      <alignment horizontal="right" vertical="center" indent="2"/>
      <protection hidden="1"/>
    </xf>
    <xf numFmtId="0" fontId="3" fillId="0" borderId="22" xfId="0" applyFont="1" applyBorder="1" applyAlignment="1" applyProtection="1">
      <alignment vertical="center"/>
      <protection hidden="1"/>
    </xf>
    <xf numFmtId="0" fontId="9" fillId="9" borderId="16" xfId="0" applyFont="1" applyFill="1" applyBorder="1" applyAlignment="1" applyProtection="1">
      <alignment horizontal="right" vertical="center" indent="1"/>
      <protection hidden="1"/>
    </xf>
    <xf numFmtId="168" fontId="9" fillId="9" borderId="17" xfId="2" applyNumberFormat="1" applyFont="1" applyFill="1" applyBorder="1" applyAlignment="1" applyProtection="1">
      <alignment vertical="center"/>
      <protection hidden="1"/>
    </xf>
    <xf numFmtId="43" fontId="9" fillId="9" borderId="18" xfId="0" applyNumberFormat="1" applyFont="1" applyFill="1" applyBorder="1" applyAlignment="1" applyProtection="1">
      <alignment vertical="center"/>
      <protection hidden="1"/>
    </xf>
    <xf numFmtId="0" fontId="3" fillId="0" borderId="0" xfId="0" applyFont="1" applyAlignment="1" applyProtection="1">
      <alignment horizontal="left" vertical="center"/>
      <protection hidden="1"/>
    </xf>
    <xf numFmtId="8" fontId="7" fillId="0" borderId="0" xfId="0" applyNumberFormat="1" applyFont="1" applyAlignment="1" applyProtection="1">
      <alignment vertical="center"/>
      <protection hidden="1"/>
    </xf>
    <xf numFmtId="0" fontId="8" fillId="2" borderId="13" xfId="0" applyFont="1" applyFill="1" applyBorder="1" applyAlignment="1" applyProtection="1">
      <alignment horizontal="left" vertical="center" indent="1"/>
      <protection hidden="1"/>
    </xf>
    <xf numFmtId="0" fontId="6" fillId="2" borderId="14" xfId="0" applyFont="1" applyFill="1" applyBorder="1" applyAlignment="1" applyProtection="1">
      <alignment vertical="center"/>
      <protection hidden="1"/>
    </xf>
    <xf numFmtId="0" fontId="6" fillId="2" borderId="15" xfId="0" applyFont="1" applyFill="1" applyBorder="1" applyAlignment="1" applyProtection="1">
      <alignment vertical="center"/>
      <protection hidden="1"/>
    </xf>
    <xf numFmtId="0" fontId="7" fillId="0" borderId="27" xfId="0" applyFont="1" applyBorder="1" applyAlignment="1" applyProtection="1">
      <alignment horizontal="left" vertical="center" indent="2"/>
      <protection hidden="1"/>
    </xf>
    <xf numFmtId="168" fontId="7" fillId="5" borderId="5" xfId="2" applyNumberFormat="1" applyFont="1" applyFill="1" applyBorder="1" applyAlignment="1" applyProtection="1">
      <alignment vertical="center"/>
      <protection hidden="1"/>
    </xf>
    <xf numFmtId="0" fontId="11" fillId="0" borderId="0" xfId="0" applyFont="1" applyAlignment="1" applyProtection="1">
      <alignment vertical="center"/>
      <protection hidden="1"/>
    </xf>
    <xf numFmtId="0" fontId="7" fillId="0" borderId="21" xfId="0" applyFont="1" applyBorder="1" applyAlignment="1" applyProtection="1">
      <alignment horizontal="left" vertical="center" indent="2"/>
      <protection hidden="1"/>
    </xf>
    <xf numFmtId="167" fontId="7" fillId="5" borderId="4" xfId="2" applyNumberFormat="1" applyFont="1" applyFill="1" applyBorder="1" applyAlignment="1" applyProtection="1">
      <alignment vertical="center"/>
      <protection hidden="1"/>
    </xf>
    <xf numFmtId="167" fontId="7" fillId="8" borderId="4" xfId="2" applyNumberFormat="1" applyFont="1" applyFill="1" applyBorder="1" applyAlignment="1" applyProtection="1">
      <alignment vertical="center"/>
      <protection hidden="1"/>
    </xf>
    <xf numFmtId="0" fontId="7" fillId="0" borderId="0" xfId="0" applyFont="1" applyAlignment="1" applyProtection="1">
      <alignment vertical="center"/>
      <protection hidden="1"/>
    </xf>
    <xf numFmtId="0" fontId="7" fillId="0" borderId="0" xfId="0" applyFont="1" applyProtection="1">
      <protection hidden="1"/>
    </xf>
    <xf numFmtId="0" fontId="6" fillId="0" borderId="0" xfId="0" applyFont="1" applyAlignment="1" applyProtection="1">
      <alignment horizontal="center" vertical="center"/>
      <protection hidden="1"/>
    </xf>
    <xf numFmtId="9" fontId="9" fillId="0" borderId="0" xfId="3" applyFont="1" applyFill="1" applyBorder="1" applyAlignment="1" applyProtection="1">
      <alignment vertical="center"/>
      <protection hidden="1"/>
    </xf>
    <xf numFmtId="43" fontId="9" fillId="0" borderId="0" xfId="1" applyFont="1" applyFill="1" applyBorder="1" applyAlignment="1" applyProtection="1">
      <alignment vertical="center"/>
      <protection hidden="1"/>
    </xf>
    <xf numFmtId="14" fontId="7" fillId="0" borderId="0" xfId="0" applyNumberFormat="1" applyFont="1" applyAlignment="1" applyProtection="1">
      <alignment vertical="center"/>
      <protection hidden="1"/>
    </xf>
    <xf numFmtId="14" fontId="3" fillId="0" borderId="0" xfId="0" applyNumberFormat="1" applyFont="1" applyAlignment="1" applyProtection="1">
      <alignment vertical="center"/>
      <protection hidden="1"/>
    </xf>
    <xf numFmtId="43" fontId="7" fillId="0" borderId="0" xfId="0" applyNumberFormat="1" applyFont="1" applyAlignment="1" applyProtection="1">
      <alignment vertical="center"/>
      <protection hidden="1"/>
    </xf>
    <xf numFmtId="166" fontId="7" fillId="0" borderId="0" xfId="0" applyNumberFormat="1" applyFont="1" applyAlignment="1" applyProtection="1">
      <alignment vertical="center"/>
      <protection hidden="1"/>
    </xf>
    <xf numFmtId="0" fontId="0" fillId="0" borderId="0" xfId="0" applyAlignment="1" applyProtection="1">
      <alignment vertical="center"/>
      <protection hidden="1"/>
    </xf>
    <xf numFmtId="164" fontId="3" fillId="0" borderId="0" xfId="0" applyNumberFormat="1" applyFont="1" applyAlignment="1" applyProtection="1">
      <alignment vertical="center"/>
      <protection hidden="1"/>
    </xf>
    <xf numFmtId="43" fontId="9" fillId="0" borderId="0" xfId="0" applyNumberFormat="1" applyFont="1" applyAlignment="1" applyProtection="1">
      <alignment vertical="center"/>
      <protection hidden="1"/>
    </xf>
    <xf numFmtId="43" fontId="7" fillId="3" borderId="22" xfId="2" applyNumberFormat="1" applyFont="1" applyFill="1" applyBorder="1" applyAlignment="1" applyProtection="1">
      <alignment vertical="center"/>
      <protection hidden="1"/>
    </xf>
    <xf numFmtId="0" fontId="9" fillId="9" borderId="16" xfId="0" applyFont="1" applyFill="1" applyBorder="1" applyAlignment="1" applyProtection="1">
      <alignment horizontal="right" vertical="center"/>
      <protection hidden="1"/>
    </xf>
    <xf numFmtId="167" fontId="9" fillId="4" borderId="17" xfId="2" applyNumberFormat="1" applyFont="1" applyFill="1" applyBorder="1" applyAlignment="1" applyProtection="1">
      <alignment vertical="center"/>
      <protection hidden="1"/>
    </xf>
    <xf numFmtId="43" fontId="9" fillId="4" borderId="18" xfId="0" applyNumberFormat="1" applyFont="1" applyFill="1" applyBorder="1" applyAlignment="1" applyProtection="1">
      <alignment vertical="center"/>
      <protection hidden="1"/>
    </xf>
    <xf numFmtId="0" fontId="5" fillId="0" borderId="0" xfId="0" applyFont="1" applyAlignment="1" applyProtection="1">
      <alignment vertical="center"/>
      <protection hidden="1"/>
    </xf>
    <xf numFmtId="43" fontId="3" fillId="0" borderId="0" xfId="0" applyNumberFormat="1" applyFont="1" applyAlignment="1" applyProtection="1">
      <alignment vertical="center"/>
      <protection hidden="1"/>
    </xf>
    <xf numFmtId="0" fontId="8" fillId="2" borderId="31" xfId="0" applyFont="1" applyFill="1" applyBorder="1" applyAlignment="1" applyProtection="1">
      <alignment vertical="center"/>
      <protection hidden="1"/>
    </xf>
    <xf numFmtId="0" fontId="8" fillId="2" borderId="11" xfId="0" applyFont="1" applyFill="1" applyBorder="1" applyAlignment="1" applyProtection="1">
      <alignment vertical="center"/>
      <protection hidden="1"/>
    </xf>
    <xf numFmtId="0" fontId="7" fillId="0" borderId="13" xfId="0" applyFont="1" applyBorder="1" applyAlignment="1" applyProtection="1">
      <alignment horizontal="left" vertical="center" indent="2"/>
      <protection hidden="1"/>
    </xf>
    <xf numFmtId="167" fontId="7" fillId="0" borderId="14" xfId="0" applyNumberFormat="1" applyFont="1" applyBorder="1" applyAlignment="1" applyProtection="1">
      <alignment vertical="center"/>
      <protection hidden="1"/>
    </xf>
    <xf numFmtId="43" fontId="7" fillId="0" borderId="15" xfId="0" applyNumberFormat="1" applyFont="1" applyBorder="1" applyAlignment="1" applyProtection="1">
      <alignment vertical="center"/>
      <protection hidden="1"/>
    </xf>
    <xf numFmtId="8" fontId="3" fillId="0" borderId="0" xfId="0" applyNumberFormat="1" applyFont="1" applyAlignment="1" applyProtection="1">
      <alignment vertical="center"/>
      <protection hidden="1"/>
    </xf>
    <xf numFmtId="167" fontId="7" fillId="0" borderId="4" xfId="0" applyNumberFormat="1" applyFont="1" applyBorder="1" applyAlignment="1" applyProtection="1">
      <alignment vertical="center"/>
      <protection hidden="1"/>
    </xf>
    <xf numFmtId="43" fontId="7" fillId="0" borderId="22" xfId="0" applyNumberFormat="1" applyFont="1" applyBorder="1" applyAlignment="1" applyProtection="1">
      <alignment vertical="center"/>
      <protection hidden="1"/>
    </xf>
    <xf numFmtId="0" fontId="4" fillId="0" borderId="0" xfId="0" applyFont="1" applyAlignment="1" applyProtection="1">
      <alignment vertical="center"/>
      <protection hidden="1"/>
    </xf>
    <xf numFmtId="167" fontId="9" fillId="9" borderId="17" xfId="0" applyNumberFormat="1" applyFont="1" applyFill="1" applyBorder="1" applyAlignment="1" applyProtection="1">
      <alignment vertical="center"/>
      <protection hidden="1"/>
    </xf>
    <xf numFmtId="0" fontId="6" fillId="2" borderId="31" xfId="0" applyFont="1" applyFill="1" applyBorder="1" applyAlignment="1" applyProtection="1">
      <alignment vertical="center"/>
      <protection hidden="1"/>
    </xf>
    <xf numFmtId="0" fontId="6" fillId="2" borderId="11" xfId="0" applyFont="1" applyFill="1" applyBorder="1" applyAlignment="1" applyProtection="1">
      <alignment vertical="center"/>
      <protection hidden="1"/>
    </xf>
    <xf numFmtId="168" fontId="7" fillId="5" borderId="14" xfId="2" applyNumberFormat="1" applyFont="1" applyFill="1" applyBorder="1" applyAlignment="1" applyProtection="1">
      <alignment vertical="center"/>
      <protection hidden="1"/>
    </xf>
    <xf numFmtId="168" fontId="7" fillId="5" borderId="4" xfId="2" applyNumberFormat="1" applyFont="1" applyFill="1" applyBorder="1" applyAlignment="1" applyProtection="1">
      <alignment vertical="center"/>
      <protection hidden="1"/>
    </xf>
    <xf numFmtId="168" fontId="7" fillId="0" borderId="4" xfId="2" applyNumberFormat="1" applyFont="1" applyFill="1" applyBorder="1" applyAlignment="1" applyProtection="1">
      <alignment vertical="center"/>
      <protection hidden="1"/>
    </xf>
    <xf numFmtId="43" fontId="7" fillId="0" borderId="22" xfId="2" applyNumberFormat="1" applyFont="1" applyFill="1" applyBorder="1" applyAlignment="1" applyProtection="1">
      <alignment vertical="center"/>
      <protection hidden="1"/>
    </xf>
    <xf numFmtId="164" fontId="7" fillId="5" borderId="22" xfId="0" applyNumberFormat="1" applyFont="1" applyFill="1" applyBorder="1" applyAlignment="1" applyProtection="1">
      <alignment vertical="center"/>
      <protection hidden="1"/>
    </xf>
    <xf numFmtId="8" fontId="4" fillId="0" borderId="0" xfId="0" applyNumberFormat="1" applyFont="1" applyAlignment="1" applyProtection="1">
      <alignment vertical="center"/>
      <protection hidden="1"/>
    </xf>
    <xf numFmtId="166" fontId="7" fillId="5" borderId="22" xfId="3" applyNumberFormat="1" applyFont="1" applyFill="1" applyBorder="1" applyAlignment="1" applyProtection="1">
      <alignment vertical="center"/>
      <protection hidden="1"/>
    </xf>
    <xf numFmtId="0" fontId="7" fillId="0" borderId="12" xfId="0" applyFont="1" applyBorder="1" applyAlignment="1" applyProtection="1">
      <alignment vertical="center"/>
      <protection hidden="1"/>
    </xf>
    <xf numFmtId="164" fontId="12" fillId="5" borderId="0" xfId="0" applyNumberFormat="1" applyFont="1" applyFill="1" applyAlignment="1" applyProtection="1">
      <alignment vertical="center"/>
      <protection hidden="1"/>
    </xf>
    <xf numFmtId="8" fontId="9" fillId="9" borderId="17" xfId="2" applyNumberFormat="1" applyFont="1" applyFill="1" applyBorder="1" applyAlignment="1" applyProtection="1">
      <alignment vertical="center"/>
      <protection hidden="1"/>
    </xf>
    <xf numFmtId="8" fontId="9" fillId="9" borderId="18" xfId="2" applyNumberFormat="1" applyFont="1" applyFill="1" applyBorder="1" applyAlignment="1" applyProtection="1">
      <alignment vertical="center"/>
      <protection hidden="1"/>
    </xf>
    <xf numFmtId="0" fontId="9" fillId="0" borderId="0" xfId="0" applyFont="1" applyAlignment="1" applyProtection="1">
      <alignment horizontal="right" vertical="center" indent="1"/>
      <protection hidden="1"/>
    </xf>
    <xf numFmtId="8" fontId="9" fillId="0" borderId="0" xfId="2" applyNumberFormat="1" applyFont="1" applyFill="1" applyBorder="1" applyAlignment="1" applyProtection="1">
      <alignment vertical="center"/>
      <protection hidden="1"/>
    </xf>
    <xf numFmtId="0" fontId="7" fillId="0" borderId="13" xfId="0" applyFont="1" applyBorder="1" applyAlignment="1" applyProtection="1">
      <alignment horizontal="right" vertical="center" indent="1"/>
      <protection hidden="1"/>
    </xf>
    <xf numFmtId="8" fontId="7" fillId="0" borderId="14" xfId="0" applyNumberFormat="1" applyFont="1" applyBorder="1" applyAlignment="1" applyProtection="1">
      <alignment vertical="center"/>
      <protection hidden="1"/>
    </xf>
    <xf numFmtId="0" fontId="7" fillId="0" borderId="21" xfId="0" applyFont="1" applyBorder="1" applyAlignment="1" applyProtection="1">
      <alignment horizontal="right" vertical="center" indent="1"/>
      <protection hidden="1"/>
    </xf>
    <xf numFmtId="43" fontId="9" fillId="9" borderId="18" xfId="2" applyNumberFormat="1" applyFont="1" applyFill="1" applyBorder="1" applyAlignment="1" applyProtection="1">
      <alignment vertical="center"/>
      <protection hidden="1"/>
    </xf>
    <xf numFmtId="43" fontId="9" fillId="0" borderId="0" xfId="2" applyNumberFormat="1" applyFont="1" applyFill="1" applyBorder="1" applyAlignment="1" applyProtection="1">
      <alignment vertical="center"/>
      <protection hidden="1"/>
    </xf>
    <xf numFmtId="0" fontId="3" fillId="0" borderId="15" xfId="0" applyFont="1" applyBorder="1" applyAlignment="1" applyProtection="1">
      <alignment vertical="center"/>
      <protection hidden="1"/>
    </xf>
    <xf numFmtId="0" fontId="9" fillId="9" borderId="16" xfId="0" applyFont="1" applyFill="1" applyBorder="1" applyAlignment="1" applyProtection="1">
      <alignment horizontal="left" vertical="center" indent="1"/>
      <protection hidden="1"/>
    </xf>
    <xf numFmtId="168" fontId="9" fillId="9" borderId="17" xfId="0" applyNumberFormat="1" applyFont="1" applyFill="1" applyBorder="1" applyAlignment="1" applyProtection="1">
      <alignment vertical="center"/>
      <protection hidden="1"/>
    </xf>
    <xf numFmtId="43" fontId="7" fillId="9" borderId="18" xfId="0" applyNumberFormat="1" applyFont="1" applyFill="1" applyBorder="1" applyAlignment="1" applyProtection="1">
      <alignment vertical="center"/>
      <protection hidden="1"/>
    </xf>
    <xf numFmtId="167" fontId="7" fillId="5" borderId="14" xfId="2" applyNumberFormat="1" applyFont="1" applyFill="1" applyBorder="1" applyAlignment="1" applyProtection="1">
      <alignment vertical="center"/>
      <protection hidden="1"/>
    </xf>
    <xf numFmtId="43" fontId="9" fillId="0" borderId="15" xfId="2" applyNumberFormat="1" applyFont="1" applyFill="1" applyBorder="1" applyAlignment="1" applyProtection="1">
      <alignment vertical="center"/>
      <protection hidden="1"/>
    </xf>
    <xf numFmtId="43" fontId="4" fillId="0" borderId="0" xfId="0" applyNumberFormat="1" applyFont="1" applyAlignment="1" applyProtection="1">
      <alignment vertical="center"/>
      <protection hidden="1"/>
    </xf>
    <xf numFmtId="0" fontId="7" fillId="0" borderId="16" xfId="0" applyFont="1" applyBorder="1" applyAlignment="1" applyProtection="1">
      <alignment horizontal="right" vertical="center" indent="1"/>
      <protection hidden="1"/>
    </xf>
    <xf numFmtId="43" fontId="9" fillId="0" borderId="18" xfId="2" applyNumberFormat="1" applyFont="1" applyFill="1" applyBorder="1" applyAlignment="1" applyProtection="1">
      <alignment vertical="center"/>
      <protection hidden="1"/>
    </xf>
    <xf numFmtId="0" fontId="7" fillId="0" borderId="2" xfId="0" applyFont="1" applyBorder="1" applyAlignment="1" applyProtection="1">
      <alignment horizontal="right" vertical="center" indent="1"/>
      <protection hidden="1"/>
    </xf>
    <xf numFmtId="167" fontId="9" fillId="0" borderId="0" xfId="2" applyNumberFormat="1" applyFont="1" applyFill="1" applyBorder="1" applyAlignment="1" applyProtection="1">
      <alignment vertical="center"/>
      <protection hidden="1"/>
    </xf>
    <xf numFmtId="0" fontId="22" fillId="2" borderId="20" xfId="0" applyFont="1" applyFill="1" applyBorder="1" applyAlignment="1" applyProtection="1">
      <alignment horizontal="left" vertical="center"/>
      <protection hidden="1"/>
    </xf>
    <xf numFmtId="0" fontId="22" fillId="2" borderId="24" xfId="0" applyFont="1" applyFill="1" applyBorder="1" applyAlignment="1" applyProtection="1">
      <alignment horizontal="left" vertical="center"/>
      <protection hidden="1"/>
    </xf>
    <xf numFmtId="0" fontId="22" fillId="2" borderId="25" xfId="0" applyFont="1" applyFill="1" applyBorder="1" applyAlignment="1" applyProtection="1">
      <alignment horizontal="left" vertical="center"/>
      <protection hidden="1"/>
    </xf>
    <xf numFmtId="0" fontId="7" fillId="0" borderId="0" xfId="0" applyFont="1" applyAlignment="1" applyProtection="1">
      <alignment horizontal="right" vertical="center" indent="1"/>
      <protection hidden="1"/>
    </xf>
    <xf numFmtId="0" fontId="7" fillId="0" borderId="13" xfId="0" applyFont="1" applyBorder="1" applyAlignment="1" applyProtection="1">
      <alignment horizontal="left" vertical="center" indent="1"/>
      <protection hidden="1"/>
    </xf>
    <xf numFmtId="167" fontId="7" fillId="0" borderId="14" xfId="2" applyNumberFormat="1" applyFont="1" applyFill="1" applyBorder="1" applyAlignment="1" applyProtection="1">
      <alignment vertical="center"/>
      <protection hidden="1"/>
    </xf>
    <xf numFmtId="10" fontId="9" fillId="0" borderId="15" xfId="2" applyNumberFormat="1" applyFont="1" applyFill="1" applyBorder="1" applyAlignment="1" applyProtection="1">
      <alignment vertical="center"/>
      <protection hidden="1"/>
    </xf>
    <xf numFmtId="0" fontId="7" fillId="0" borderId="21" xfId="0" applyFont="1" applyBorder="1" applyAlignment="1" applyProtection="1">
      <alignment horizontal="left" vertical="center" indent="1"/>
      <protection hidden="1"/>
    </xf>
    <xf numFmtId="167" fontId="7" fillId="0" borderId="4" xfId="2" applyNumberFormat="1" applyFont="1" applyFill="1" applyBorder="1" applyAlignment="1" applyProtection="1">
      <alignment vertical="center"/>
      <protection hidden="1"/>
    </xf>
    <xf numFmtId="10" fontId="9" fillId="0" borderId="22" xfId="2" applyNumberFormat="1" applyFont="1" applyFill="1" applyBorder="1" applyAlignment="1" applyProtection="1">
      <alignment vertical="center"/>
      <protection hidden="1"/>
    </xf>
    <xf numFmtId="0" fontId="9" fillId="0" borderId="16" xfId="0" applyFont="1" applyBorder="1" applyAlignment="1" applyProtection="1">
      <alignment horizontal="left" vertical="center" indent="1"/>
      <protection hidden="1"/>
    </xf>
    <xf numFmtId="167" fontId="9" fillId="0" borderId="17" xfId="2" applyNumberFormat="1" applyFont="1" applyFill="1" applyBorder="1" applyAlignment="1" applyProtection="1">
      <alignment vertical="center"/>
      <protection hidden="1"/>
    </xf>
    <xf numFmtId="10" fontId="9" fillId="0" borderId="18" xfId="2" applyNumberFormat="1" applyFont="1" applyFill="1" applyBorder="1" applyAlignment="1" applyProtection="1">
      <alignment vertical="center"/>
      <protection hidden="1"/>
    </xf>
    <xf numFmtId="0" fontId="3" fillId="0" borderId="32" xfId="0" applyFont="1" applyBorder="1" applyProtection="1">
      <protection hidden="1"/>
    </xf>
    <xf numFmtId="0" fontId="3" fillId="0" borderId="12" xfId="0" applyFont="1" applyBorder="1" applyProtection="1">
      <protection hidden="1"/>
    </xf>
    <xf numFmtId="0" fontId="4" fillId="0" borderId="32" xfId="0" applyFont="1" applyBorder="1" applyAlignment="1" applyProtection="1">
      <alignment vertical="center"/>
      <protection hidden="1"/>
    </xf>
    <xf numFmtId="0" fontId="3" fillId="0" borderId="12" xfId="0" applyFont="1" applyBorder="1" applyAlignment="1" applyProtection="1">
      <alignment vertical="center"/>
      <protection hidden="1"/>
    </xf>
    <xf numFmtId="0" fontId="3" fillId="0" borderId="33" xfId="0" applyFont="1" applyBorder="1" applyProtection="1">
      <protection hidden="1"/>
    </xf>
    <xf numFmtId="0" fontId="3" fillId="0" borderId="34" xfId="0" applyFont="1" applyBorder="1" applyProtection="1">
      <protection hidden="1"/>
    </xf>
    <xf numFmtId="0" fontId="3" fillId="0" borderId="35" xfId="0" applyFont="1" applyBorder="1" applyProtection="1">
      <protection hidden="1"/>
    </xf>
    <xf numFmtId="168" fontId="7" fillId="8" borderId="16" xfId="2" applyNumberFormat="1" applyFont="1" applyFill="1" applyBorder="1" applyAlignment="1" applyProtection="1">
      <alignment vertical="center"/>
      <protection locked="0"/>
    </xf>
    <xf numFmtId="168" fontId="7" fillId="8" borderId="14" xfId="2" applyNumberFormat="1" applyFont="1" applyFill="1" applyBorder="1" applyAlignment="1" applyProtection="1">
      <alignment vertical="center"/>
      <protection locked="0"/>
    </xf>
    <xf numFmtId="9" fontId="7" fillId="8" borderId="4" xfId="3" applyFont="1" applyFill="1" applyBorder="1" applyAlignment="1" applyProtection="1">
      <alignment vertical="center"/>
      <protection locked="0"/>
    </xf>
    <xf numFmtId="164" fontId="7" fillId="8" borderId="4" xfId="0" applyNumberFormat="1" applyFont="1" applyFill="1" applyBorder="1" applyAlignment="1" applyProtection="1">
      <alignment vertical="center"/>
      <protection locked="0"/>
    </xf>
    <xf numFmtId="10" fontId="7" fillId="8" borderId="4" xfId="3" applyNumberFormat="1" applyFont="1" applyFill="1" applyBorder="1" applyAlignment="1" applyProtection="1">
      <alignment vertical="center"/>
      <protection locked="0"/>
    </xf>
    <xf numFmtId="43" fontId="7" fillId="8" borderId="4" xfId="2" applyNumberFormat="1" applyFont="1" applyFill="1" applyBorder="1" applyAlignment="1" applyProtection="1">
      <alignment horizontal="right" vertical="center"/>
      <protection locked="0"/>
    </xf>
    <xf numFmtId="167" fontId="7" fillId="8" borderId="4" xfId="0" applyNumberFormat="1" applyFont="1" applyFill="1" applyBorder="1" applyAlignment="1" applyProtection="1">
      <alignment vertical="center"/>
      <protection locked="0"/>
    </xf>
    <xf numFmtId="167" fontId="7" fillId="8" borderId="17" xfId="2" applyNumberFormat="1" applyFont="1" applyFill="1" applyBorder="1" applyAlignment="1" applyProtection="1">
      <alignment vertical="center"/>
      <protection locked="0"/>
    </xf>
    <xf numFmtId="0" fontId="23" fillId="0" borderId="0" xfId="0" applyFont="1" applyAlignment="1" applyProtection="1">
      <alignment horizontal="left" vertical="center"/>
      <protection hidden="1"/>
    </xf>
    <xf numFmtId="0" fontId="0" fillId="0" borderId="0" xfId="0" applyProtection="1">
      <protection hidden="1"/>
    </xf>
    <xf numFmtId="0" fontId="6" fillId="2" borderId="36" xfId="0" applyFont="1" applyFill="1" applyBorder="1" applyAlignment="1" applyProtection="1">
      <alignment horizontal="left" vertical="center"/>
      <protection hidden="1"/>
    </xf>
    <xf numFmtId="0" fontId="7" fillId="0" borderId="27" xfId="0" applyFont="1" applyBorder="1" applyAlignment="1" applyProtection="1">
      <alignment vertical="center"/>
      <protection hidden="1"/>
    </xf>
    <xf numFmtId="167" fontId="7" fillId="0" borderId="5" xfId="0" applyNumberFormat="1" applyFont="1" applyBorder="1" applyAlignment="1" applyProtection="1">
      <alignment vertical="center"/>
      <protection hidden="1"/>
    </xf>
    <xf numFmtId="167" fontId="9" fillId="9" borderId="30" xfId="0" applyNumberFormat="1" applyFont="1" applyFill="1" applyBorder="1" applyProtection="1">
      <protection hidden="1"/>
    </xf>
    <xf numFmtId="0" fontId="7" fillId="0" borderId="21" xfId="0" applyFont="1" applyBorder="1" applyAlignment="1" applyProtection="1">
      <alignment vertical="center"/>
      <protection hidden="1"/>
    </xf>
    <xf numFmtId="167" fontId="9" fillId="9" borderId="22" xfId="0" applyNumberFormat="1" applyFont="1" applyFill="1" applyBorder="1" applyProtection="1">
      <protection hidden="1"/>
    </xf>
    <xf numFmtId="167" fontId="9" fillId="9" borderId="39" xfId="0" applyNumberFormat="1" applyFont="1" applyFill="1" applyBorder="1" applyProtection="1">
      <protection hidden="1"/>
    </xf>
    <xf numFmtId="167" fontId="7" fillId="0" borderId="0" xfId="0" applyNumberFormat="1" applyFont="1" applyProtection="1">
      <protection hidden="1"/>
    </xf>
    <xf numFmtId="8" fontId="7" fillId="0" borderId="4" xfId="0" applyNumberFormat="1" applyFont="1" applyBorder="1" applyAlignment="1" applyProtection="1">
      <alignment vertical="center"/>
      <protection hidden="1"/>
    </xf>
    <xf numFmtId="8" fontId="9" fillId="9" borderId="39" xfId="0" applyNumberFormat="1" applyFont="1" applyFill="1" applyBorder="1" applyProtection="1">
      <protection hidden="1"/>
    </xf>
    <xf numFmtId="167" fontId="5" fillId="0" borderId="35" xfId="0" applyNumberFormat="1" applyFont="1" applyBorder="1" applyAlignment="1" applyProtection="1">
      <alignment vertical="center"/>
      <protection hidden="1"/>
    </xf>
    <xf numFmtId="0" fontId="7" fillId="0" borderId="16" xfId="0" applyFont="1" applyBorder="1" applyAlignment="1" applyProtection="1">
      <alignment vertical="center"/>
      <protection hidden="1"/>
    </xf>
    <xf numFmtId="167" fontId="7" fillId="0" borderId="17" xfId="0" applyNumberFormat="1" applyFont="1" applyBorder="1" applyAlignment="1" applyProtection="1">
      <alignment vertical="center"/>
      <protection hidden="1"/>
    </xf>
    <xf numFmtId="0" fontId="7" fillId="0" borderId="17" xfId="0" applyFont="1" applyBorder="1" applyAlignment="1" applyProtection="1">
      <alignment vertical="center"/>
      <protection hidden="1"/>
    </xf>
    <xf numFmtId="167" fontId="9" fillId="9" borderId="18" xfId="0" applyNumberFormat="1" applyFont="1" applyFill="1" applyBorder="1" applyAlignment="1" applyProtection="1">
      <alignment vertical="center"/>
      <protection hidden="1"/>
    </xf>
    <xf numFmtId="0" fontId="9" fillId="9" borderId="27" xfId="0" applyFont="1" applyFill="1" applyBorder="1" applyAlignment="1" applyProtection="1">
      <alignment vertical="center"/>
      <protection hidden="1"/>
    </xf>
    <xf numFmtId="167" fontId="9" fillId="9" borderId="5" xfId="0" applyNumberFormat="1" applyFont="1" applyFill="1" applyBorder="1" applyAlignment="1" applyProtection="1">
      <alignment vertical="center"/>
      <protection hidden="1"/>
    </xf>
    <xf numFmtId="0" fontId="6" fillId="2" borderId="28" xfId="0" applyFont="1" applyFill="1" applyBorder="1" applyAlignment="1" applyProtection="1">
      <alignment horizontal="center" vertical="center"/>
      <protection hidden="1"/>
    </xf>
    <xf numFmtId="0" fontId="9" fillId="9" borderId="16" xfId="0" applyFont="1" applyFill="1" applyBorder="1" applyAlignment="1" applyProtection="1">
      <alignment vertical="center"/>
      <protection hidden="1"/>
    </xf>
    <xf numFmtId="165" fontId="9" fillId="9" borderId="17" xfId="3" applyNumberFormat="1" applyFont="1" applyFill="1" applyBorder="1" applyAlignment="1" applyProtection="1">
      <alignment vertical="center"/>
      <protection hidden="1"/>
    </xf>
    <xf numFmtId="10" fontId="5" fillId="0" borderId="29" xfId="0" applyNumberFormat="1" applyFont="1" applyBorder="1" applyAlignment="1" applyProtection="1">
      <alignment vertical="center"/>
      <protection hidden="1"/>
    </xf>
    <xf numFmtId="0" fontId="3" fillId="0" borderId="0" xfId="4" applyFont="1" applyAlignment="1" applyProtection="1">
      <alignment wrapText="1"/>
      <protection hidden="1"/>
    </xf>
    <xf numFmtId="0" fontId="13" fillId="0" borderId="0" xfId="4" applyFont="1" applyProtection="1">
      <protection hidden="1"/>
    </xf>
    <xf numFmtId="0" fontId="14" fillId="7" borderId="36" xfId="4" applyFont="1" applyFill="1" applyBorder="1" applyAlignment="1" applyProtection="1">
      <alignment wrapText="1"/>
      <protection hidden="1"/>
    </xf>
    <xf numFmtId="0" fontId="14" fillId="7" borderId="36" xfId="4" applyFont="1" applyFill="1" applyBorder="1" applyProtection="1">
      <protection hidden="1"/>
    </xf>
    <xf numFmtId="0" fontId="7" fillId="5" borderId="36" xfId="4" applyFont="1" applyFill="1" applyBorder="1" applyAlignment="1" applyProtection="1">
      <alignment horizontal="center" wrapText="1"/>
      <protection hidden="1"/>
    </xf>
    <xf numFmtId="167" fontId="13" fillId="5" borderId="36" xfId="4" applyNumberFormat="1" applyFont="1" applyFill="1" applyBorder="1" applyProtection="1">
      <protection hidden="1"/>
    </xf>
    <xf numFmtId="167" fontId="13" fillId="0" borderId="36" xfId="4" applyNumberFormat="1" applyFont="1" applyBorder="1" applyProtection="1">
      <protection hidden="1"/>
    </xf>
    <xf numFmtId="0" fontId="7" fillId="0" borderId="36" xfId="4" applyFont="1" applyBorder="1" applyAlignment="1" applyProtection="1">
      <alignment horizontal="center" wrapText="1"/>
      <protection hidden="1"/>
    </xf>
    <xf numFmtId="167" fontId="7" fillId="0" borderId="36" xfId="0" applyNumberFormat="1" applyFont="1" applyBorder="1" applyProtection="1">
      <protection hidden="1"/>
    </xf>
    <xf numFmtId="0" fontId="26" fillId="0" borderId="42" xfId="0" applyFont="1" applyBorder="1" applyAlignment="1">
      <alignment horizontal="left" vertical="top" wrapText="1"/>
    </xf>
    <xf numFmtId="0" fontId="26" fillId="0" borderId="43" xfId="0" applyFont="1" applyBorder="1" applyAlignment="1">
      <alignment horizontal="left" vertical="top"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31" fillId="0" borderId="44" xfId="0" applyFont="1" applyBorder="1" applyAlignment="1">
      <alignment horizontal="left" vertical="top" wrapText="1"/>
    </xf>
    <xf numFmtId="0" fontId="31" fillId="0" borderId="45" xfId="0" applyFont="1" applyBorder="1" applyAlignment="1">
      <alignment horizontal="left" vertical="top" wrapText="1"/>
    </xf>
    <xf numFmtId="0" fontId="9" fillId="8" borderId="10" xfId="0" applyFont="1" applyFill="1" applyBorder="1" applyAlignment="1" applyProtection="1">
      <alignment horizontal="left" vertical="center" indent="1"/>
      <protection locked="0"/>
    </xf>
    <xf numFmtId="0" fontId="9" fillId="8" borderId="11" xfId="0" applyFont="1" applyFill="1" applyBorder="1" applyAlignment="1" applyProtection="1">
      <alignment horizontal="left" vertical="center" indent="1"/>
      <protection locked="0"/>
    </xf>
    <xf numFmtId="0" fontId="18" fillId="0" borderId="0" xfId="0" applyFont="1" applyAlignment="1" applyProtection="1">
      <alignment horizontal="left" vertical="center" wrapText="1" indent="1"/>
      <protection hidden="1"/>
    </xf>
    <xf numFmtId="0" fontId="17" fillId="0" borderId="0" xfId="0"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15" fillId="6" borderId="8" xfId="4" applyFont="1" applyFill="1" applyBorder="1" applyAlignment="1" applyProtection="1">
      <alignment horizontal="center" vertical="center" wrapText="1"/>
      <protection hidden="1"/>
    </xf>
    <xf numFmtId="0" fontId="16" fillId="6" borderId="0" xfId="4" applyFont="1" applyFill="1" applyAlignment="1" applyProtection="1">
      <alignment horizontal="center" vertical="center" wrapText="1"/>
      <protection hidden="1"/>
    </xf>
    <xf numFmtId="0" fontId="16" fillId="6" borderId="8" xfId="4" applyFont="1" applyFill="1" applyBorder="1" applyAlignment="1" applyProtection="1">
      <alignment horizontal="center" vertical="center" wrapText="1"/>
      <protection hidden="1"/>
    </xf>
    <xf numFmtId="0" fontId="6" fillId="2" borderId="37" xfId="0" applyFont="1" applyFill="1" applyBorder="1" applyAlignment="1" applyProtection="1">
      <alignment horizontal="center" vertical="center" wrapText="1"/>
      <protection hidden="1"/>
    </xf>
    <xf numFmtId="0" fontId="6" fillId="2" borderId="38" xfId="0" applyFont="1" applyFill="1" applyBorder="1" applyAlignment="1" applyProtection="1">
      <alignment horizontal="center" vertical="center" wrapText="1"/>
      <protection hidden="1"/>
    </xf>
    <xf numFmtId="0" fontId="15" fillId="6" borderId="1" xfId="4" applyFont="1" applyFill="1" applyBorder="1" applyAlignment="1">
      <alignment horizontal="center" vertical="center" wrapText="1"/>
    </xf>
    <xf numFmtId="0" fontId="15" fillId="6" borderId="9" xfId="4" applyFont="1" applyFill="1" applyBorder="1" applyAlignment="1">
      <alignment horizontal="center" vertical="center" wrapText="1"/>
    </xf>
    <xf numFmtId="0" fontId="15" fillId="6" borderId="3"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6" fillId="6" borderId="0" xfId="4" applyFont="1" applyFill="1" applyAlignment="1">
      <alignment horizontal="center" vertical="center" wrapText="1"/>
    </xf>
    <xf numFmtId="0" fontId="16" fillId="6" borderId="8" xfId="4" applyFont="1" applyFill="1" applyBorder="1" applyAlignment="1">
      <alignment horizontal="center" vertical="center" wrapText="1"/>
    </xf>
    <xf numFmtId="0" fontId="13" fillId="0" borderId="0" xfId="4" applyFont="1" applyAlignment="1">
      <alignment horizontal="center"/>
    </xf>
    <xf numFmtId="0" fontId="13" fillId="0" borderId="7" xfId="4" applyFont="1" applyBorder="1" applyAlignment="1">
      <alignment horizontal="center"/>
    </xf>
    <xf numFmtId="0" fontId="15" fillId="0" borderId="0" xfId="4" applyFont="1" applyAlignment="1">
      <alignment horizontal="center"/>
    </xf>
  </cellXfs>
  <cellStyles count="7">
    <cellStyle name="Comma" xfId="1" builtinId="3"/>
    <cellStyle name="Currency" xfId="2" builtinId="4"/>
    <cellStyle name="Currency 2" xfId="6" xr:uid="{33B9541E-C8A1-4F8F-B6A5-8B153DE9FDF3}"/>
    <cellStyle name="Normal" xfId="0" builtinId="0"/>
    <cellStyle name="Normal 2" xfId="4" xr:uid="{78141AB0-466C-4E79-B73F-CDAA9C9C3E7E}"/>
    <cellStyle name="Percent" xfId="3" builtinId="5"/>
    <cellStyle name="Percent 2" xfId="5" xr:uid="{88BC721F-FBA6-410F-BC4E-92B8A87CA38D}"/>
  </cellStyles>
  <dxfs count="1">
    <dxf>
      <numFmt numFmtId="170" formatCode=";;;"/>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The 4 Ways To Win™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1"/>
        <c:ser>
          <c:idx val="0"/>
          <c:order val="0"/>
          <c:invertIfNegative val="0"/>
          <c:dPt>
            <c:idx val="0"/>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114-4434-8643-995B8E49DB31}"/>
              </c:ext>
            </c:extLst>
          </c:dPt>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114-4434-8643-995B8E49DB31}"/>
              </c:ext>
            </c:extLst>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114-4434-8643-995B8E49DB31}"/>
              </c:ext>
            </c:extLst>
          </c:dPt>
          <c:dPt>
            <c:idx val="3"/>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114-4434-8643-995B8E49DB3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'Keyspire''s The 4 Ways to Win™'!$B$69:$B$72</c:f>
              <c:strCache>
                <c:ptCount val="4"/>
                <c:pt idx="0">
                  <c:v>Cash Flow</c:v>
                </c:pt>
                <c:pt idx="1">
                  <c:v>Principal Recapture</c:v>
                </c:pt>
                <c:pt idx="2">
                  <c:v>Passive Appreciation</c:v>
                </c:pt>
                <c:pt idx="3">
                  <c:v>Active Appreciation</c:v>
                </c:pt>
              </c:strCache>
            </c:strRef>
          </c:cat>
          <c:val>
            <c:numRef>
              <c:f>'Keyspire''s The 4 Ways to Win™'!$D$69:$D$72</c:f>
              <c:numCache>
                <c:formatCode>0.00%</c:formatCode>
                <c:ptCount val="4"/>
                <c:pt idx="0">
                  <c:v>0</c:v>
                </c:pt>
                <c:pt idx="1">
                  <c:v>0</c:v>
                </c:pt>
                <c:pt idx="2">
                  <c:v>0</c:v>
                </c:pt>
                <c:pt idx="3">
                  <c:v>0</c:v>
                </c:pt>
              </c:numCache>
            </c:numRef>
          </c:val>
          <c:extLst>
            <c:ext xmlns:c16="http://schemas.microsoft.com/office/drawing/2014/chart" uri="{C3380CC4-5D6E-409C-BE32-E72D297353CC}">
              <c16:uniqueId val="{00000000-F8C0-4CBD-A784-1A54B7C9BCB4}"/>
            </c:ext>
          </c:extLst>
        </c:ser>
        <c:dLbls>
          <c:showLegendKey val="0"/>
          <c:showVal val="0"/>
          <c:showCatName val="0"/>
          <c:showSerName val="0"/>
          <c:showPercent val="0"/>
          <c:showBubbleSize val="0"/>
        </c:dLbls>
        <c:gapWidth val="100"/>
        <c:overlap val="-24"/>
        <c:axId val="603316447"/>
        <c:axId val="603316927"/>
      </c:barChart>
      <c:catAx>
        <c:axId val="60331644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crossAx val="603316927"/>
        <c:crosses val="autoZero"/>
        <c:auto val="1"/>
        <c:lblAlgn val="ctr"/>
        <c:lblOffset val="100"/>
        <c:noMultiLvlLbl val="0"/>
      </c:catAx>
      <c:valAx>
        <c:axId val="6033169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16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2781300</xdr:colOff>
      <xdr:row>0</xdr:row>
      <xdr:rowOff>38100</xdr:rowOff>
    </xdr:from>
    <xdr:to>
      <xdr:col>1</xdr:col>
      <xdr:colOff>4655820</xdr:colOff>
      <xdr:row>1</xdr:row>
      <xdr:rowOff>28046</xdr:rowOff>
    </xdr:to>
    <xdr:pic>
      <xdr:nvPicPr>
        <xdr:cNvPr id="3" name="Picture 2">
          <a:extLst>
            <a:ext uri="{FF2B5EF4-FFF2-40B4-BE49-F238E27FC236}">
              <a16:creationId xmlns:a16="http://schemas.microsoft.com/office/drawing/2014/main" id="{6453C16F-1F29-423E-925E-9D0118DE85B2}"/>
            </a:ext>
            <a:ext uri="{147F2762-F138-4A5C-976F-8EAC2B608ADB}">
              <a16:predDERef xmlns:a16="http://schemas.microsoft.com/office/drawing/2014/main" pred="{C5EE7247-1665-BE3C-4AFC-0B1A92E043FA}"/>
            </a:ext>
          </a:extLst>
        </xdr:cNvPr>
        <xdr:cNvPicPr>
          <a:picLocks noChangeAspect="1"/>
        </xdr:cNvPicPr>
      </xdr:nvPicPr>
      <xdr:blipFill>
        <a:blip xmlns:r="http://schemas.openxmlformats.org/officeDocument/2006/relationships" r:embed="rId1"/>
        <a:stretch>
          <a:fillRect/>
        </a:stretch>
      </xdr:blipFill>
      <xdr:spPr>
        <a:xfrm>
          <a:off x="5200650" y="38100"/>
          <a:ext cx="1874520" cy="732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13445</xdr:colOff>
      <xdr:row>73</xdr:row>
      <xdr:rowOff>94128</xdr:rowOff>
    </xdr:from>
    <xdr:to>
      <xdr:col>3</xdr:col>
      <xdr:colOff>1389530</xdr:colOff>
      <xdr:row>93</xdr:row>
      <xdr:rowOff>26893</xdr:rowOff>
    </xdr:to>
    <xdr:graphicFrame macro="">
      <xdr:nvGraphicFramePr>
        <xdr:cNvPr id="5" name="Chart 4">
          <a:extLst>
            <a:ext uri="{FF2B5EF4-FFF2-40B4-BE49-F238E27FC236}">
              <a16:creationId xmlns:a16="http://schemas.microsoft.com/office/drawing/2014/main" id="{C5EE7247-1665-BE3C-4AFC-0B1A92E043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712695</xdr:colOff>
      <xdr:row>1</xdr:row>
      <xdr:rowOff>0</xdr:rowOff>
    </xdr:from>
    <xdr:to>
      <xdr:col>3</xdr:col>
      <xdr:colOff>1285763</xdr:colOff>
      <xdr:row>2</xdr:row>
      <xdr:rowOff>210657</xdr:rowOff>
    </xdr:to>
    <xdr:pic>
      <xdr:nvPicPr>
        <xdr:cNvPr id="3" name="Picture 1">
          <a:extLst>
            <a:ext uri="{FF2B5EF4-FFF2-40B4-BE49-F238E27FC236}">
              <a16:creationId xmlns:a16="http://schemas.microsoft.com/office/drawing/2014/main" id="{8A42E0E1-7A5E-B4E9-2BAD-3024D7CDE1CE}"/>
            </a:ext>
            <a:ext uri="{147F2762-F138-4A5C-976F-8EAC2B608ADB}">
              <a16:predDERef xmlns:a16="http://schemas.microsoft.com/office/drawing/2014/main" pred="{C5EE7247-1665-BE3C-4AFC-0B1A92E043FA}"/>
            </a:ext>
          </a:extLst>
        </xdr:cNvPr>
        <xdr:cNvPicPr>
          <a:picLocks noChangeAspect="1"/>
        </xdr:cNvPicPr>
      </xdr:nvPicPr>
      <xdr:blipFill>
        <a:blip xmlns:r="http://schemas.openxmlformats.org/officeDocument/2006/relationships" r:embed="rId2"/>
        <a:stretch>
          <a:fillRect/>
        </a:stretch>
      </xdr:blipFill>
      <xdr:spPr>
        <a:xfrm>
          <a:off x="4222377" y="0"/>
          <a:ext cx="2234116" cy="864408"/>
        </a:xfrm>
        <a:prstGeom prst="rect">
          <a:avLst/>
        </a:prstGeom>
      </xdr:spPr>
    </xdr:pic>
    <xdr:clientData/>
  </xdr:twoCellAnchor>
</xdr:wsDr>
</file>

<file path=xl/theme/theme1.xml><?xml version="1.0" encoding="utf-8"?>
<a:theme xmlns:a="http://schemas.openxmlformats.org/drawingml/2006/main" name="SMP Template 2024">
  <a:themeElements>
    <a:clrScheme name="Custom 1">
      <a:dk1>
        <a:sysClr val="windowText" lastClr="000000"/>
      </a:dk1>
      <a:lt1>
        <a:srgbClr val="F7F8FB"/>
      </a:lt1>
      <a:dk2>
        <a:srgbClr val="06038D"/>
      </a:dk2>
      <a:lt2>
        <a:srgbClr val="41B6E6"/>
      </a:lt2>
      <a:accent1>
        <a:srgbClr val="0084CA"/>
      </a:accent1>
      <a:accent2>
        <a:srgbClr val="06038D"/>
      </a:accent2>
      <a:accent3>
        <a:srgbClr val="41B6E6"/>
      </a:accent3>
      <a:accent4>
        <a:srgbClr val="47D7AC"/>
      </a:accent4>
      <a:accent5>
        <a:srgbClr val="F68D2E"/>
      </a:accent5>
      <a:accent6>
        <a:srgbClr val="F1B434"/>
      </a:accent6>
      <a:hlink>
        <a:srgbClr val="0033A0"/>
      </a:hlink>
      <a:folHlink>
        <a:srgbClr val="A15B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SMP Template 2024" id="{9D644E65-2C45-40B1-AB8B-36650A7883B2}" vid="{9869F2B0-5FAD-4EE2-9E73-A81A25CCADD4}"/>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0978F-8400-40F6-8780-5CD49B8F83EA}">
  <dimension ref="A1:B24"/>
  <sheetViews>
    <sheetView tabSelected="1" zoomScale="85" zoomScaleNormal="85" workbookViewId="0">
      <selection activeCell="D4" sqref="D4"/>
    </sheetView>
  </sheetViews>
  <sheetFormatPr defaultColWidth="9.140625" defaultRowHeight="12.4"/>
  <cols>
    <col min="1" max="1" width="36.28515625" style="42" customWidth="1"/>
    <col min="2" max="2" width="84" style="42" customWidth="1"/>
    <col min="3" max="16384" width="9.140625" style="42"/>
  </cols>
  <sheetData>
    <row r="1" spans="1:2" ht="58.5" customHeight="1">
      <c r="A1" s="204" t="s">
        <v>0</v>
      </c>
      <c r="B1" s="205"/>
    </row>
    <row r="2" spans="1:2">
      <c r="A2" s="46"/>
      <c r="B2" s="47"/>
    </row>
    <row r="3" spans="1:2" ht="66.75" customHeight="1">
      <c r="A3" s="202" t="s">
        <v>1</v>
      </c>
      <c r="B3" s="203"/>
    </row>
    <row r="4" spans="1:2" ht="152.25" customHeight="1">
      <c r="A4" s="48" t="s">
        <v>2</v>
      </c>
      <c r="B4" s="49" t="s">
        <v>3</v>
      </c>
    </row>
    <row r="5" spans="1:2" ht="124.5" customHeight="1">
      <c r="A5" s="50" t="s">
        <v>4</v>
      </c>
      <c r="B5" s="49" t="s">
        <v>5</v>
      </c>
    </row>
    <row r="6" spans="1:2" ht="65.25" customHeight="1">
      <c r="A6" s="206" t="s">
        <v>6</v>
      </c>
      <c r="B6" s="207"/>
    </row>
    <row r="14" spans="1:2">
      <c r="A14" s="51"/>
    </row>
    <row r="15" spans="1:2">
      <c r="A15" s="43"/>
    </row>
    <row r="22" spans="1:1">
      <c r="A22" s="44" t="s">
        <v>7</v>
      </c>
    </row>
    <row r="23" spans="1:1">
      <c r="A23" s="45" t="s">
        <v>8</v>
      </c>
    </row>
    <row r="24" spans="1:1">
      <c r="A24" s="45" t="s">
        <v>9</v>
      </c>
    </row>
  </sheetData>
  <sheetProtection algorithmName="SHA-512" hashValue="OPebfqdPaFY8aQoVMCe+rki7pN0chy0A9Hh++XCoc4UUQu0PyDXf48n2muPbQXtWAxUKtRkTdr0iYFD3gnsjWw==" saltValue="CcaLBuQzFmLFlQKMQ99mfQ==" spinCount="100000" sheet="1" objects="1" scenarios="1"/>
  <mergeCells count="3">
    <mergeCell ref="A3:B3"/>
    <mergeCell ref="A1:B1"/>
    <mergeCell ref="A6:B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94"/>
  <sheetViews>
    <sheetView showGridLines="0" zoomScale="85" zoomScaleNormal="85" workbookViewId="0">
      <selection activeCell="C40" sqref="C40:C42"/>
    </sheetView>
  </sheetViews>
  <sheetFormatPr defaultColWidth="9.140625" defaultRowHeight="12.4"/>
  <cols>
    <col min="1" max="1" width="1.140625" style="52" customWidth="1"/>
    <col min="2" max="2" width="55.28515625" style="52" customWidth="1"/>
    <col min="3" max="3" width="24.28515625" style="52" customWidth="1"/>
    <col min="4" max="4" width="20.42578125" style="52" customWidth="1"/>
    <col min="5" max="5" width="10" style="52" customWidth="1"/>
    <col min="6" max="6" width="28.5703125" style="52" customWidth="1"/>
    <col min="7" max="7" width="21.85546875" style="52" customWidth="1"/>
    <col min="8" max="8" width="23" style="52" bestFit="1" customWidth="1"/>
    <col min="9" max="9" width="19.5703125" style="52" customWidth="1"/>
    <col min="10" max="11" width="19.42578125" style="52" customWidth="1"/>
    <col min="12" max="12" width="23" style="52" customWidth="1"/>
    <col min="13" max="18" width="19.42578125" style="52" customWidth="1"/>
    <col min="19" max="16384" width="9.140625" style="52"/>
  </cols>
  <sheetData>
    <row r="1" spans="2:12" ht="8.1" customHeight="1"/>
    <row r="2" spans="2:12" ht="51" customHeight="1">
      <c r="B2" s="53" t="s">
        <v>0</v>
      </c>
    </row>
    <row r="3" spans="2:12" ht="27.95" customHeight="1" thickBot="1">
      <c r="B3" s="54" t="s">
        <v>10</v>
      </c>
      <c r="C3" s="55"/>
    </row>
    <row r="4" spans="2:12" ht="14.1">
      <c r="B4" s="56" t="s">
        <v>11</v>
      </c>
      <c r="C4" s="208"/>
      <c r="D4" s="209"/>
      <c r="E4" s="55"/>
    </row>
    <row r="5" spans="2:12" ht="14.45" thickBot="1">
      <c r="B5" s="56" t="s">
        <v>12</v>
      </c>
      <c r="C5" s="162"/>
      <c r="D5" s="57"/>
      <c r="E5" s="55"/>
    </row>
    <row r="6" spans="2:12" ht="14.45" thickBot="1">
      <c r="B6" s="56"/>
      <c r="C6" s="58"/>
      <c r="D6" s="59"/>
      <c r="E6" s="55"/>
    </row>
    <row r="7" spans="2:12" s="55" customFormat="1" ht="18" customHeight="1" thickBot="1">
      <c r="B7" s="60" t="s">
        <v>13</v>
      </c>
      <c r="C7" s="61"/>
      <c r="D7" s="62"/>
    </row>
    <row r="8" spans="2:12" s="55" customFormat="1" ht="13.9">
      <c r="B8" s="63" t="s">
        <v>14</v>
      </c>
      <c r="C8" s="163"/>
      <c r="D8" s="64"/>
    </row>
    <row r="9" spans="2:12" s="55" customFormat="1" ht="13.9">
      <c r="B9" s="65" t="s">
        <v>15</v>
      </c>
      <c r="C9" s="34"/>
      <c r="D9" s="66"/>
    </row>
    <row r="10" spans="2:12" s="55" customFormat="1" ht="13.9">
      <c r="B10" s="67" t="s">
        <v>16</v>
      </c>
      <c r="C10" s="164"/>
      <c r="D10" s="68"/>
    </row>
    <row r="11" spans="2:12" s="55" customFormat="1" ht="14.45" thickBot="1">
      <c r="B11" s="69" t="s">
        <v>13</v>
      </c>
      <c r="C11" s="70">
        <f>((C8+C9)-((C8+C9)*C10))</f>
        <v>0</v>
      </c>
      <c r="D11" s="71"/>
    </row>
    <row r="12" spans="2:12" s="55" customFormat="1" ht="14.1" thickBot="1">
      <c r="B12" s="72"/>
      <c r="C12" s="73"/>
      <c r="D12" s="73"/>
    </row>
    <row r="13" spans="2:12" s="55" customFormat="1" ht="18" customHeight="1">
      <c r="B13" s="74" t="s">
        <v>17</v>
      </c>
      <c r="C13" s="75" t="s">
        <v>18</v>
      </c>
      <c r="D13" s="76" t="s">
        <v>19</v>
      </c>
    </row>
    <row r="14" spans="2:12" s="55" customFormat="1" ht="13.9">
      <c r="B14" s="77" t="s">
        <v>20</v>
      </c>
      <c r="C14" s="78">
        <f>D14*SUM(C8:C9)</f>
        <v>0</v>
      </c>
      <c r="D14" s="41"/>
      <c r="E14" s="79"/>
    </row>
    <row r="15" spans="2:12" s="55" customFormat="1" ht="13.9">
      <c r="B15" s="80" t="s">
        <v>21</v>
      </c>
      <c r="C15" s="81">
        <f>C8*D15</f>
        <v>0</v>
      </c>
      <c r="D15" s="35"/>
      <c r="E15" s="79"/>
    </row>
    <row r="16" spans="2:12" s="55" customFormat="1" ht="13.9">
      <c r="B16" s="80" t="s">
        <v>22</v>
      </c>
      <c r="C16" s="36"/>
      <c r="D16" s="66"/>
      <c r="F16" s="83"/>
      <c r="G16" s="83"/>
      <c r="H16" s="83"/>
      <c r="I16" s="83"/>
      <c r="J16" s="83"/>
      <c r="K16" s="83"/>
      <c r="L16" s="84"/>
    </row>
    <row r="17" spans="2:18" s="55" customFormat="1" ht="14.1">
      <c r="B17" s="80" t="s">
        <v>23</v>
      </c>
      <c r="C17" s="36"/>
      <c r="D17" s="66"/>
      <c r="F17" s="85"/>
      <c r="G17" s="85"/>
      <c r="H17" s="85"/>
      <c r="I17" s="85"/>
      <c r="J17" s="85"/>
      <c r="K17" s="85"/>
      <c r="L17" s="84"/>
    </row>
    <row r="18" spans="2:18" s="55" customFormat="1" ht="14.1">
      <c r="B18" s="80" t="s">
        <v>24</v>
      </c>
      <c r="C18" s="36"/>
      <c r="D18" s="66"/>
      <c r="F18" s="86"/>
      <c r="G18" s="87"/>
      <c r="H18" s="87"/>
      <c r="I18" s="87"/>
      <c r="J18" s="87"/>
      <c r="K18" s="87"/>
      <c r="L18" s="84"/>
      <c r="M18" s="88"/>
      <c r="N18" s="89"/>
      <c r="O18" s="88"/>
      <c r="P18" s="89"/>
      <c r="Q18" s="88"/>
      <c r="R18" s="89"/>
    </row>
    <row r="19" spans="2:18" s="55" customFormat="1" ht="14.1">
      <c r="B19" s="80" t="s">
        <v>25</v>
      </c>
      <c r="C19" s="81">
        <f>D19*C8</f>
        <v>0</v>
      </c>
      <c r="D19" s="35"/>
      <c r="F19" s="86"/>
      <c r="G19" s="86"/>
      <c r="H19" s="86"/>
      <c r="I19" s="86"/>
      <c r="J19" s="86"/>
      <c r="K19" s="86"/>
      <c r="L19" s="84"/>
      <c r="N19" s="90"/>
      <c r="O19" s="90"/>
      <c r="P19" s="90"/>
      <c r="Q19" s="90"/>
    </row>
    <row r="20" spans="2:18" s="55" customFormat="1" ht="13.9">
      <c r="B20" s="80" t="s">
        <v>26</v>
      </c>
      <c r="C20" s="36"/>
      <c r="D20" s="66"/>
      <c r="F20" s="83"/>
      <c r="G20" s="91"/>
      <c r="H20" s="83"/>
      <c r="I20" s="90"/>
      <c r="J20" s="90"/>
      <c r="K20" s="90"/>
      <c r="L20" s="90"/>
      <c r="M20" s="90"/>
      <c r="N20" s="90"/>
      <c r="O20" s="90"/>
      <c r="P20" s="90"/>
      <c r="Q20" s="90"/>
    </row>
    <row r="21" spans="2:18" s="55" customFormat="1" ht="13.9" hidden="1">
      <c r="B21" s="80" t="s">
        <v>27</v>
      </c>
      <c r="C21" s="82"/>
      <c r="D21" s="66"/>
      <c r="F21" s="92"/>
    </row>
    <row r="22" spans="2:18" s="55" customFormat="1" ht="13.9" hidden="1">
      <c r="B22" s="80" t="s">
        <v>28</v>
      </c>
      <c r="C22" s="82"/>
      <c r="D22" s="66"/>
      <c r="F22" s="92"/>
    </row>
    <row r="23" spans="2:18" s="55" customFormat="1" ht="13.9" hidden="1">
      <c r="B23" s="80" t="s">
        <v>29</v>
      </c>
      <c r="C23" s="82"/>
      <c r="D23" s="66"/>
      <c r="F23" s="92"/>
    </row>
    <row r="24" spans="2:18" s="55" customFormat="1" ht="13.9" hidden="1">
      <c r="B24" s="80" t="s">
        <v>30</v>
      </c>
      <c r="C24" s="82"/>
      <c r="D24" s="66"/>
      <c r="F24" s="92"/>
    </row>
    <row r="25" spans="2:18" s="55" customFormat="1" ht="13.9">
      <c r="B25" s="80" t="s">
        <v>31</v>
      </c>
      <c r="C25" s="36"/>
      <c r="D25" s="66"/>
      <c r="F25" s="92"/>
      <c r="G25" s="93"/>
    </row>
    <row r="26" spans="2:18" s="55" customFormat="1" ht="14.1">
      <c r="B26" s="80" t="s">
        <v>32</v>
      </c>
      <c r="C26" s="36"/>
      <c r="D26" s="66"/>
      <c r="F26" s="92"/>
      <c r="J26" s="94"/>
      <c r="K26" s="94"/>
      <c r="L26" s="94"/>
      <c r="M26" s="94"/>
      <c r="N26" s="94"/>
      <c r="O26" s="94"/>
      <c r="P26" s="94"/>
      <c r="Q26" s="94"/>
      <c r="R26" s="94"/>
    </row>
    <row r="27" spans="2:18" s="55" customFormat="1" ht="13.9" hidden="1">
      <c r="B27" s="80" t="s">
        <v>33</v>
      </c>
      <c r="C27" s="82"/>
      <c r="D27" s="95"/>
      <c r="F27" s="92"/>
    </row>
    <row r="28" spans="2:18" s="55" customFormat="1" ht="13.9">
      <c r="B28" s="80" t="s">
        <v>34</v>
      </c>
      <c r="C28" s="36"/>
      <c r="D28" s="66"/>
      <c r="F28" s="92"/>
    </row>
    <row r="29" spans="2:18" s="55" customFormat="1" ht="14.45" thickBot="1">
      <c r="B29" s="96" t="s">
        <v>17</v>
      </c>
      <c r="C29" s="97">
        <f>SUM(C14:C28)</f>
        <v>0</v>
      </c>
      <c r="D29" s="98"/>
      <c r="F29" s="99"/>
      <c r="G29" s="100"/>
    </row>
    <row r="30" spans="2:18" s="55" customFormat="1" ht="12.6" thickBot="1">
      <c r="F30" s="92"/>
    </row>
    <row r="31" spans="2:18" s="55" customFormat="1" ht="18" customHeight="1" thickBot="1">
      <c r="B31" s="60" t="s">
        <v>35</v>
      </c>
      <c r="C31" s="101"/>
      <c r="D31" s="102"/>
      <c r="F31" s="92"/>
      <c r="G31" s="92"/>
      <c r="H31" s="92"/>
    </row>
    <row r="32" spans="2:18" s="55" customFormat="1" ht="13.9">
      <c r="B32" s="103" t="s">
        <v>13</v>
      </c>
      <c r="C32" s="104">
        <f>C11</f>
        <v>0</v>
      </c>
      <c r="D32" s="105"/>
      <c r="F32" s="92"/>
      <c r="G32" s="106"/>
      <c r="H32" s="90"/>
    </row>
    <row r="33" spans="2:9" s="55" customFormat="1" ht="13.9">
      <c r="B33" s="80" t="s">
        <v>36</v>
      </c>
      <c r="C33" s="107">
        <f>C29</f>
        <v>0</v>
      </c>
      <c r="D33" s="108"/>
      <c r="F33" s="109"/>
      <c r="H33" s="90"/>
    </row>
    <row r="34" spans="2:9" s="55" customFormat="1" ht="14.45" thickBot="1">
      <c r="B34" s="96" t="s">
        <v>37</v>
      </c>
      <c r="C34" s="110">
        <f>C32-C33</f>
        <v>0</v>
      </c>
      <c r="D34" s="71"/>
      <c r="F34" s="92"/>
      <c r="H34" s="90"/>
      <c r="I34" s="100"/>
    </row>
    <row r="35" spans="2:9" s="55" customFormat="1" ht="14.1" thickBot="1">
      <c r="C35" s="83"/>
      <c r="D35" s="83"/>
      <c r="F35" s="109"/>
      <c r="H35" s="90"/>
    </row>
    <row r="36" spans="2:9" s="55" customFormat="1" ht="18" customHeight="1" thickBot="1">
      <c r="B36" s="60" t="s">
        <v>38</v>
      </c>
      <c r="C36" s="111"/>
      <c r="D36" s="112"/>
      <c r="F36" s="92"/>
      <c r="H36" s="90"/>
    </row>
    <row r="37" spans="2:9" s="55" customFormat="1" ht="13.9">
      <c r="B37" s="103" t="s">
        <v>39</v>
      </c>
      <c r="C37" s="113">
        <f>C5</f>
        <v>0</v>
      </c>
      <c r="D37" s="64"/>
      <c r="F37" s="92"/>
      <c r="H37" s="90"/>
    </row>
    <row r="38" spans="2:9" s="55" customFormat="1" ht="13.9">
      <c r="B38" s="80" t="s">
        <v>40</v>
      </c>
      <c r="C38" s="114">
        <f>C5*D38</f>
        <v>0</v>
      </c>
      <c r="D38" s="37"/>
    </row>
    <row r="39" spans="2:9" s="55" customFormat="1" ht="13.9">
      <c r="B39" s="80" t="s">
        <v>41</v>
      </c>
      <c r="C39" s="115">
        <f>C5-C38</f>
        <v>0</v>
      </c>
      <c r="D39" s="116"/>
      <c r="F39" s="109"/>
    </row>
    <row r="40" spans="2:9" s="55" customFormat="1" ht="13.9">
      <c r="B40" s="80" t="s">
        <v>42</v>
      </c>
      <c r="C40" s="165"/>
      <c r="D40" s="117"/>
      <c r="F40" s="118"/>
    </row>
    <row r="41" spans="2:9" s="55" customFormat="1" ht="13.9">
      <c r="B41" s="80" t="s">
        <v>43</v>
      </c>
      <c r="C41" s="166"/>
      <c r="D41" s="119"/>
      <c r="F41" s="118"/>
      <c r="G41" s="92"/>
    </row>
    <row r="42" spans="2:9" s="55" customFormat="1" ht="14.1">
      <c r="B42" s="80" t="s">
        <v>44</v>
      </c>
      <c r="C42" s="167"/>
      <c r="D42" s="120"/>
      <c r="E42" s="121"/>
      <c r="F42" s="92"/>
      <c r="H42" s="90"/>
    </row>
    <row r="43" spans="2:9" s="55" customFormat="1" ht="14.45" thickBot="1">
      <c r="B43" s="69" t="s">
        <v>45</v>
      </c>
      <c r="C43" s="122" t="b">
        <f>IF(C42="Canada",'CAN Calculations'!B15, IF(C42="USA",'USA Calculations'!B15))</f>
        <v>0</v>
      </c>
      <c r="D43" s="123"/>
      <c r="F43" s="92"/>
      <c r="H43" s="90"/>
    </row>
    <row r="44" spans="2:9" s="55" customFormat="1" ht="18" customHeight="1" thickBot="1">
      <c r="B44" s="124"/>
      <c r="C44" s="125"/>
      <c r="D44" s="121"/>
      <c r="F44" s="92"/>
      <c r="H44" s="90"/>
    </row>
    <row r="45" spans="2:9" s="55" customFormat="1" ht="18" customHeight="1" thickBot="1">
      <c r="B45" s="60" t="s">
        <v>46</v>
      </c>
      <c r="C45" s="111"/>
      <c r="D45" s="112"/>
      <c r="F45" s="92"/>
      <c r="H45" s="90"/>
    </row>
    <row r="46" spans="2:9" s="55" customFormat="1" ht="18" customHeight="1">
      <c r="B46" s="126" t="s">
        <v>47</v>
      </c>
      <c r="C46" s="127" t="b">
        <f>C43</f>
        <v>0</v>
      </c>
      <c r="D46" s="64"/>
      <c r="F46" s="92"/>
      <c r="H46" s="90"/>
    </row>
    <row r="47" spans="2:9" s="55" customFormat="1" ht="18" customHeight="1">
      <c r="B47" s="128" t="s">
        <v>48</v>
      </c>
      <c r="C47" s="168"/>
      <c r="D47" s="119"/>
      <c r="F47" s="92"/>
      <c r="H47" s="90"/>
    </row>
    <row r="48" spans="2:9" s="55" customFormat="1" ht="14.45" thickBot="1">
      <c r="B48" s="69" t="s">
        <v>49</v>
      </c>
      <c r="C48" s="122">
        <f>SUM(C46:C47)</f>
        <v>0</v>
      </c>
      <c r="D48" s="129"/>
      <c r="F48" s="90"/>
    </row>
    <row r="49" spans="2:8" s="55" customFormat="1" ht="14.45" thickBot="1">
      <c r="B49" s="124"/>
      <c r="C49" s="130"/>
      <c r="D49" s="130"/>
      <c r="F49" s="90"/>
    </row>
    <row r="50" spans="2:8" s="55" customFormat="1" ht="18" customHeight="1" thickBot="1">
      <c r="B50" s="60" t="s">
        <v>50</v>
      </c>
      <c r="C50" s="111"/>
      <c r="D50" s="112"/>
      <c r="F50" s="92"/>
      <c r="H50" s="90"/>
    </row>
    <row r="51" spans="2:8" s="55" customFormat="1" ht="13.9">
      <c r="B51" s="103" t="s">
        <v>40</v>
      </c>
      <c r="C51" s="113">
        <f>C38</f>
        <v>0</v>
      </c>
      <c r="D51" s="131"/>
      <c r="F51" s="92"/>
      <c r="H51" s="90"/>
    </row>
    <row r="52" spans="2:8" s="55" customFormat="1" ht="13.9">
      <c r="B52" s="80" t="s">
        <v>51</v>
      </c>
      <c r="C52" s="34"/>
      <c r="D52" s="66"/>
      <c r="F52" s="92"/>
      <c r="H52" s="90"/>
    </row>
    <row r="53" spans="2:8" s="55" customFormat="1" ht="13.9">
      <c r="B53" s="80" t="s">
        <v>52</v>
      </c>
      <c r="C53" s="34"/>
      <c r="D53" s="66"/>
      <c r="F53" s="92"/>
      <c r="H53" s="90"/>
    </row>
    <row r="54" spans="2:8" s="55" customFormat="1" ht="13.9">
      <c r="B54" s="80" t="s">
        <v>53</v>
      </c>
      <c r="C54" s="34"/>
      <c r="D54" s="66"/>
      <c r="F54" s="92"/>
      <c r="H54" s="90"/>
    </row>
    <row r="55" spans="2:8" s="55" customFormat="1" ht="13.9">
      <c r="B55" s="80" t="s">
        <v>54</v>
      </c>
      <c r="C55" s="34"/>
      <c r="D55" s="66"/>
      <c r="F55" s="118"/>
    </row>
    <row r="56" spans="2:8" s="55" customFormat="1" ht="13.9">
      <c r="B56" s="80" t="s">
        <v>55</v>
      </c>
      <c r="C56" s="34"/>
      <c r="D56" s="66"/>
      <c r="F56" s="118"/>
    </row>
    <row r="57" spans="2:8" s="55" customFormat="1" ht="13.9">
      <c r="B57" s="80" t="s">
        <v>56</v>
      </c>
      <c r="C57" s="34"/>
      <c r="D57" s="66"/>
      <c r="F57" s="118"/>
    </row>
    <row r="58" spans="2:8" s="55" customFormat="1" ht="14.45" thickBot="1">
      <c r="B58" s="132" t="s">
        <v>57</v>
      </c>
      <c r="C58" s="133">
        <f>SUM(C51:C57)</f>
        <v>0</v>
      </c>
      <c r="D58" s="134"/>
      <c r="F58" s="109"/>
    </row>
    <row r="59" spans="2:8" s="55" customFormat="1" ht="14.1" thickBot="1">
      <c r="F59" s="90"/>
    </row>
    <row r="60" spans="2:8" s="55" customFormat="1" ht="18" customHeight="1" thickBot="1">
      <c r="B60" s="60" t="s">
        <v>58</v>
      </c>
      <c r="C60" s="101"/>
      <c r="D60" s="102"/>
      <c r="F60" s="109"/>
      <c r="G60" s="92"/>
    </row>
    <row r="61" spans="2:8" s="55" customFormat="1" ht="19.899999999999999" customHeight="1">
      <c r="B61" s="126" t="s">
        <v>59</v>
      </c>
      <c r="C61" s="135">
        <f>IF(ISBLANK(C52),C5,SUM(C5+C52+C62))</f>
        <v>0</v>
      </c>
      <c r="D61" s="136"/>
      <c r="F61" s="137"/>
    </row>
    <row r="62" spans="2:8" s="55" customFormat="1" ht="19.899999999999999" customHeight="1">
      <c r="B62" s="138" t="s">
        <v>58</v>
      </c>
      <c r="C62" s="169"/>
      <c r="D62" s="139"/>
      <c r="F62" s="109"/>
    </row>
    <row r="63" spans="2:8" s="55" customFormat="1" ht="19.899999999999999" customHeight="1" thickBot="1">
      <c r="B63" s="140"/>
      <c r="C63" s="141"/>
      <c r="D63" s="130"/>
      <c r="F63" s="109"/>
    </row>
    <row r="64" spans="2:8" ht="13.9">
      <c r="B64" s="142" t="s">
        <v>60</v>
      </c>
      <c r="C64" s="38"/>
      <c r="D64" s="92"/>
      <c r="E64" s="92"/>
      <c r="F64" s="55"/>
      <c r="G64" s="55"/>
      <c r="H64" s="55"/>
    </row>
    <row r="65" spans="2:8" ht="13.9">
      <c r="B65" s="143" t="s">
        <v>61</v>
      </c>
      <c r="C65" s="39"/>
      <c r="D65" s="55"/>
      <c r="E65" s="55"/>
      <c r="F65" s="55"/>
      <c r="G65" s="55"/>
      <c r="H65" s="55"/>
    </row>
    <row r="66" spans="2:8" ht="14.1" thickBot="1">
      <c r="B66" s="144" t="s">
        <v>62</v>
      </c>
      <c r="C66" s="40"/>
      <c r="D66" s="55"/>
      <c r="E66" s="55"/>
      <c r="F66" s="55"/>
      <c r="G66" s="55"/>
      <c r="H66" s="55"/>
    </row>
    <row r="67" spans="2:8" s="55" customFormat="1" ht="19.899999999999999" customHeight="1" thickBot="1">
      <c r="B67" s="145"/>
      <c r="C67" s="141"/>
      <c r="D67" s="130"/>
      <c r="F67" s="109"/>
    </row>
    <row r="68" spans="2:8" ht="15.4" thickBot="1">
      <c r="B68" s="60" t="s">
        <v>0</v>
      </c>
      <c r="C68" s="101"/>
      <c r="D68" s="102"/>
    </row>
    <row r="69" spans="2:8" ht="14.1">
      <c r="B69" s="146" t="s">
        <v>63</v>
      </c>
      <c r="C69" s="147">
        <f>SUM(C11-C29-C46-C47)*12</f>
        <v>0</v>
      </c>
      <c r="D69" s="148" t="e">
        <f>(C69/C58)</f>
        <v>#DIV/0!</v>
      </c>
      <c r="E69" s="210"/>
      <c r="F69" s="210"/>
      <c r="G69" s="210"/>
      <c r="H69" s="210"/>
    </row>
    <row r="70" spans="2:8" ht="14.1">
      <c r="B70" s="149" t="s">
        <v>64</v>
      </c>
      <c r="C70" s="150" t="e">
        <f>SUM('USA Calculations'!G6:G17)</f>
        <v>#NUM!</v>
      </c>
      <c r="D70" s="151" t="e">
        <f>(C70/C58)</f>
        <v>#NUM!</v>
      </c>
      <c r="E70" s="211"/>
      <c r="F70" s="211"/>
      <c r="G70" s="22"/>
      <c r="H70" s="23"/>
    </row>
    <row r="71" spans="2:8" ht="14.1">
      <c r="B71" s="149" t="s">
        <v>65</v>
      </c>
      <c r="C71" s="150">
        <f>SUM(C5*C66)</f>
        <v>0</v>
      </c>
      <c r="D71" s="151" t="e">
        <f>(C71/C58)</f>
        <v>#DIV/0!</v>
      </c>
      <c r="E71" s="21"/>
      <c r="F71" s="24"/>
      <c r="G71" s="22"/>
      <c r="H71" s="23"/>
    </row>
    <row r="72" spans="2:8" ht="14.1">
      <c r="B72" s="149" t="s">
        <v>58</v>
      </c>
      <c r="C72" s="150">
        <f>C62</f>
        <v>0</v>
      </c>
      <c r="D72" s="151" t="e">
        <f>(C72/C58)</f>
        <v>#DIV/0!</v>
      </c>
      <c r="E72" s="21"/>
      <c r="F72" s="21"/>
      <c r="G72" s="25"/>
      <c r="H72" s="23"/>
    </row>
    <row r="73" spans="2:8" ht="15.4" thickBot="1">
      <c r="B73" s="152" t="s">
        <v>66</v>
      </c>
      <c r="C73" s="153" t="e">
        <f>SUM(C69:C72)</f>
        <v>#NUM!</v>
      </c>
      <c r="D73" s="154" t="e">
        <f>(C73/C58)</f>
        <v>#NUM!</v>
      </c>
      <c r="E73" s="212"/>
      <c r="F73" s="212"/>
      <c r="G73" s="26"/>
      <c r="H73" s="27"/>
    </row>
    <row r="74" spans="2:8">
      <c r="B74" s="155"/>
      <c r="D74" s="156"/>
    </row>
    <row r="75" spans="2:8">
      <c r="B75" s="155"/>
      <c r="D75" s="156"/>
    </row>
    <row r="76" spans="2:8">
      <c r="B76" s="155"/>
      <c r="D76" s="156"/>
    </row>
    <row r="77" spans="2:8">
      <c r="B77" s="155"/>
      <c r="D77" s="156"/>
    </row>
    <row r="78" spans="2:8">
      <c r="B78" s="155"/>
      <c r="D78" s="156"/>
    </row>
    <row r="79" spans="2:8">
      <c r="B79" s="155"/>
      <c r="D79" s="156"/>
    </row>
    <row r="80" spans="2:8">
      <c r="B80" s="157"/>
      <c r="C80" s="55"/>
      <c r="D80" s="158"/>
      <c r="E80" s="55"/>
      <c r="F80" s="55"/>
      <c r="G80" s="55"/>
      <c r="H80" s="55"/>
    </row>
    <row r="81" spans="2:8">
      <c r="B81" s="157"/>
      <c r="C81" s="92"/>
      <c r="D81" s="158"/>
      <c r="E81" s="55"/>
      <c r="F81" s="55"/>
      <c r="G81" s="55"/>
      <c r="H81" s="55"/>
    </row>
    <row r="82" spans="2:8">
      <c r="B82" s="155"/>
      <c r="D82" s="156"/>
    </row>
    <row r="83" spans="2:8">
      <c r="B83" s="157"/>
      <c r="C83" s="55"/>
      <c r="D83" s="158"/>
      <c r="E83" s="55"/>
      <c r="F83" s="55"/>
      <c r="G83" s="55"/>
      <c r="H83" s="55"/>
    </row>
    <row r="84" spans="2:8">
      <c r="B84" s="157"/>
      <c r="C84" s="92"/>
      <c r="D84" s="158"/>
      <c r="E84" s="55"/>
      <c r="F84" s="55"/>
      <c r="G84" s="55"/>
      <c r="H84" s="55"/>
    </row>
    <row r="85" spans="2:8">
      <c r="B85" s="157"/>
      <c r="C85" s="55"/>
      <c r="D85" s="158"/>
      <c r="E85" s="55"/>
      <c r="F85" s="55"/>
      <c r="G85" s="55"/>
      <c r="H85" s="55"/>
    </row>
    <row r="86" spans="2:8">
      <c r="B86" s="157"/>
      <c r="C86" s="55"/>
      <c r="D86" s="158"/>
      <c r="E86" s="55"/>
      <c r="F86" s="55"/>
      <c r="G86" s="55"/>
      <c r="H86" s="55"/>
    </row>
    <row r="87" spans="2:8">
      <c r="B87" s="155"/>
      <c r="D87" s="156"/>
    </row>
    <row r="88" spans="2:8">
      <c r="B88" s="155"/>
      <c r="D88" s="156"/>
    </row>
    <row r="89" spans="2:8">
      <c r="B89" s="155"/>
      <c r="D89" s="156"/>
    </row>
    <row r="90" spans="2:8">
      <c r="B90" s="155"/>
      <c r="D90" s="156"/>
    </row>
    <row r="91" spans="2:8">
      <c r="B91" s="155"/>
      <c r="D91" s="156"/>
    </row>
    <row r="92" spans="2:8">
      <c r="B92" s="155"/>
      <c r="D92" s="156"/>
    </row>
    <row r="93" spans="2:8">
      <c r="B93" s="155"/>
      <c r="D93" s="156"/>
    </row>
    <row r="94" spans="2:8" ht="12.6" thickBot="1">
      <c r="B94" s="159"/>
      <c r="C94" s="160"/>
      <c r="D94" s="161"/>
    </row>
  </sheetData>
  <sheetProtection algorithmName="SHA-512" hashValue="TGqmFT6I2V7PunzcNTFg5ZQDxbsbpsflkxB0RhbrycRTAl+KEFXzMTejHS4NWsl8g584d8pdByB66OAkeXapcg==" saltValue="CIlS4zF/qIGgEPfj0uojuA==" spinCount="100000" sheet="1" objects="1" scenarios="1"/>
  <protectedRanges>
    <protectedRange algorithmName="SHA-512" hashValue="TyMoycY6xDrFRQbxGpSqcxt3whzdDACd9qVzkIxE7FTIEjY3rlFQz4tUN3kE3AgAfn0K+k7m4UuFrpm5UNPTfg==" saltValue="spg8mGZ5MEfAFKIS3lgGjA==" spinCount="100000" sqref="H70 E69:F69 H72:H73 E70:E73" name="Range1_2_2"/>
    <protectedRange algorithmName="SHA-512" hashValue="TyMoycY6xDrFRQbxGpSqcxt3whzdDACd9qVzkIxE7FTIEjY3rlFQz4tUN3kE3AgAfn0K+k7m4UuFrpm5UNPTfg==" saltValue="spg8mGZ5MEfAFKIS3lgGjA==" spinCount="100000" sqref="H71" name="Range1_2_3"/>
  </protectedRanges>
  <mergeCells count="4">
    <mergeCell ref="C4:D4"/>
    <mergeCell ref="E69:H69"/>
    <mergeCell ref="E70:F70"/>
    <mergeCell ref="E73:F73"/>
  </mergeCells>
  <conditionalFormatting sqref="H73">
    <cfRule type="cellIs" dxfId="0" priority="2" operator="equal">
      <formula>0</formula>
    </cfRule>
  </conditionalFormatting>
  <dataValidations count="1">
    <dataValidation type="list" allowBlank="1" showInputMessage="1" showErrorMessage="1" sqref="C42" xr:uid="{F3564E44-9ED2-409F-B341-FE470FB71703}">
      <formula1>"Canada, USA"</formula1>
    </dataValidation>
  </dataValidations>
  <printOptions horizontalCentered="1"/>
  <pageMargins left="0.5" right="0.5" top="0.5" bottom="0.5" header="0.25" footer="0.25"/>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C742-0B5B-4107-9A82-CA4198CD3905}">
  <dimension ref="B3:J80"/>
  <sheetViews>
    <sheetView workbookViewId="0">
      <selection activeCell="E23" sqref="E23"/>
    </sheetView>
  </sheetViews>
  <sheetFormatPr defaultColWidth="8.85546875" defaultRowHeight="12.4"/>
  <cols>
    <col min="1" max="1" width="5" style="171" customWidth="1"/>
    <col min="2" max="2" width="25.7109375" style="171" customWidth="1"/>
    <col min="3" max="3" width="18.5703125" style="171" customWidth="1"/>
    <col min="4" max="7" width="17.28515625" style="171" customWidth="1"/>
    <col min="8" max="8" width="20.85546875" style="171" bestFit="1" customWidth="1"/>
    <col min="9" max="9" width="21" style="171" customWidth="1"/>
    <col min="10" max="10" width="18.140625" style="171" customWidth="1"/>
    <col min="11" max="16384" width="8.85546875" style="171"/>
  </cols>
  <sheetData>
    <row r="3" spans="2:10" ht="22.5">
      <c r="B3" s="170" t="s">
        <v>67</v>
      </c>
      <c r="C3" s="52"/>
      <c r="D3" s="52"/>
      <c r="E3" s="52"/>
      <c r="F3" s="52"/>
      <c r="G3" s="52"/>
      <c r="H3" s="52"/>
      <c r="I3" s="52"/>
      <c r="J3" s="52"/>
    </row>
    <row r="4" spans="2:10" ht="14.1">
      <c r="B4" s="172" t="s">
        <v>68</v>
      </c>
      <c r="C4" s="172">
        <v>1</v>
      </c>
      <c r="D4" s="172">
        <v>2</v>
      </c>
      <c r="E4" s="172">
        <v>3</v>
      </c>
      <c r="F4" s="172">
        <v>4</v>
      </c>
      <c r="G4" s="172">
        <v>5</v>
      </c>
      <c r="H4" s="172" t="s">
        <v>69</v>
      </c>
      <c r="I4" s="52"/>
      <c r="J4" s="52"/>
    </row>
    <row r="5" spans="2:10" ht="14.1">
      <c r="B5" s="173" t="s">
        <v>70</v>
      </c>
      <c r="C5" s="174">
        <f>'Keyspire''s The 4 Ways to Win™'!C32*12</f>
        <v>0</v>
      </c>
      <c r="D5" s="174">
        <f>(('Keyspire''s The 4 Ways to Win™'!C32*12)*'Keyspire''s The 4 Ways to Win™'!C64)+('Keyspire''s The 4 Ways to Win™'!C32*12)</f>
        <v>0</v>
      </c>
      <c r="E5" s="174">
        <f>(D5*'Keyspire''s The 4 Ways to Win™'!C64)+D5</f>
        <v>0</v>
      </c>
      <c r="F5" s="174">
        <f>(E5*'Keyspire''s The 4 Ways to Win™'!C64)+E5</f>
        <v>0</v>
      </c>
      <c r="G5" s="174">
        <f>(F5*'Keyspire''s The 4 Ways to Win™'!C64)+F5</f>
        <v>0</v>
      </c>
      <c r="H5" s="175">
        <f t="shared" ref="H5:H11" si="0">SUM(C5:G5)</f>
        <v>0</v>
      </c>
      <c r="I5" s="52"/>
      <c r="J5" s="52"/>
    </row>
    <row r="6" spans="2:10" ht="14.1">
      <c r="B6" s="176" t="s">
        <v>71</v>
      </c>
      <c r="C6" s="107">
        <f>'Keyspire''s The 4 Ways to Win™'!C33*12</f>
        <v>0</v>
      </c>
      <c r="D6" s="107">
        <f>SUM(C6*'Keyspire''s The 4 Ways to Win™'!C65)+C6</f>
        <v>0</v>
      </c>
      <c r="E6" s="107">
        <f>SUM(D6*'Keyspire''s The 4 Ways to Win™'!C65)+D6</f>
        <v>0</v>
      </c>
      <c r="F6" s="107">
        <f>SUM(E6*'Keyspire''s The 4 Ways to Win™'!C65)+E6</f>
        <v>0</v>
      </c>
      <c r="G6" s="107">
        <f>SUM(F6*'Keyspire''s The 4 Ways to Win™'!C65)+F6</f>
        <v>0</v>
      </c>
      <c r="H6" s="177">
        <f t="shared" si="0"/>
        <v>0</v>
      </c>
      <c r="I6" s="55"/>
      <c r="J6" s="55"/>
    </row>
    <row r="7" spans="2:10" ht="14.1">
      <c r="B7" s="176" t="s">
        <v>72</v>
      </c>
      <c r="C7" s="107">
        <f>SUM('Keyspire''s The 4 Ways to Win™'!C46+'Keyspire''s The 4 Ways to Win™'!C47)*12</f>
        <v>0</v>
      </c>
      <c r="D7" s="107">
        <f>SUM('Keyspire''s The 4 Ways to Win™'!C46+'Keyspire''s The 4 Ways to Win™'!C47)*12</f>
        <v>0</v>
      </c>
      <c r="E7" s="107">
        <f>SUM('Keyspire''s The 4 Ways to Win™'!C46+'Keyspire''s The 4 Ways to Win™'!C47)*12</f>
        <v>0</v>
      </c>
      <c r="F7" s="107">
        <f>SUM('Keyspire''s The 4 Ways to Win™'!C46+'Keyspire''s The 4 Ways to Win™'!C47)*12</f>
        <v>0</v>
      </c>
      <c r="G7" s="107">
        <f>SUM('Keyspire''s The 4 Ways to Win™'!C46+'Keyspire''s The 4 Ways to Win™'!C47)*12</f>
        <v>0</v>
      </c>
      <c r="H7" s="177">
        <f t="shared" si="0"/>
        <v>0</v>
      </c>
      <c r="I7" s="55"/>
      <c r="J7" s="55"/>
    </row>
    <row r="8" spans="2:10" ht="14.1">
      <c r="B8" s="176" t="s">
        <v>63</v>
      </c>
      <c r="C8" s="107">
        <f>SUM(C5-C6-C7)</f>
        <v>0</v>
      </c>
      <c r="D8" s="107">
        <f>SUM(D5-D6-D7)</f>
        <v>0</v>
      </c>
      <c r="E8" s="107">
        <f>SUM(E5-E6-E7)</f>
        <v>0</v>
      </c>
      <c r="F8" s="107">
        <f>SUM(F5-F6-F7)</f>
        <v>0</v>
      </c>
      <c r="G8" s="107">
        <f>SUM(G5-G6-G7)</f>
        <v>0</v>
      </c>
      <c r="H8" s="178">
        <f t="shared" si="0"/>
        <v>0</v>
      </c>
      <c r="I8" s="216" t="s">
        <v>73</v>
      </c>
      <c r="J8" s="55"/>
    </row>
    <row r="9" spans="2:10" ht="14.1">
      <c r="B9" s="176" t="s">
        <v>74</v>
      </c>
      <c r="C9" s="179" t="str">
        <f>IF('Keyspire''s The 4 Ways to Win™'!C42="Canada", SUM('CAN Calculations'!G6:G17), IF('Keyspire''s The 4 Ways to Win™'!C42="USA", SUM('USA Calculations'!G6:G17), ""))</f>
        <v/>
      </c>
      <c r="D9" s="180" t="str">
        <f>IF('Keyspire''s The 4 Ways to Win™'!C42="Canada", SUM('CAN Calculations'!G18:G29), IF('Keyspire''s The 4 Ways to Win™'!C42="USA", SUM('USA Calculations'!G18:G29), ""))</f>
        <v/>
      </c>
      <c r="E9" s="180" t="str">
        <f>IF('Keyspire''s The 4 Ways to Win™'!C42="Canada", SUM('CAN Calculations'!G30:G41), IF('Keyspire''s The 4 Ways to Win™'!C42="USA", SUM('USA Calculations'!G30:G41), ""))</f>
        <v/>
      </c>
      <c r="F9" s="180" t="str">
        <f>IF('Keyspire''s The 4 Ways to Win™'!C42="Canada", SUM('CAN Calculations'!G42:G53), IF('Keyspire''s The 4 Ways to Win™'!C42="USA", SUM('USA Calculations'!G42:G53), ""))</f>
        <v/>
      </c>
      <c r="G9" s="180" t="str">
        <f>IF('Keyspire''s The 4 Ways to Win™'!C42="Canada", SUM('CAN Calculations'!G54:G65), IF('Keyspire''s The 4 Ways to Win™'!C42="USA", SUM('USA Calculations'!G54:G65), ""))</f>
        <v/>
      </c>
      <c r="H9" s="181">
        <f t="shared" si="0"/>
        <v>0</v>
      </c>
      <c r="I9" s="217"/>
      <c r="J9" s="55"/>
    </row>
    <row r="10" spans="2:10" ht="14.1">
      <c r="B10" s="176" t="s">
        <v>65</v>
      </c>
      <c r="C10" s="107">
        <f>'Keyspire''s The 4 Ways to Win™'!C5*'Keyspire''s The 4 Ways to Win™'!C66</f>
        <v>0</v>
      </c>
      <c r="D10" s="107">
        <f>SUM(C10+'Keyspire''s The 4 Ways to Win™'!C5)*'Keyspire''s The 4 Ways to Win™'!C66</f>
        <v>0</v>
      </c>
      <c r="E10" s="107">
        <f>SUM(C10+D10+'Keyspire''s The 4 Ways to Win™'!C5)*'Keyspire''s The 4 Ways to Win™'!C66</f>
        <v>0</v>
      </c>
      <c r="F10" s="107">
        <f>SUM(C10+D10+E10+'Keyspire''s The 4 Ways to Win™'!C5)*'Keyspire''s The 4 Ways to Win™'!C66</f>
        <v>0</v>
      </c>
      <c r="G10" s="107">
        <f>SUM(C10+D10+E10+F10+'Keyspire''s The 4 Ways to Win™'!C5)*'Keyspire''s The 4 Ways to Win™'!C66</f>
        <v>0</v>
      </c>
      <c r="H10" s="177">
        <f t="shared" si="0"/>
        <v>0</v>
      </c>
      <c r="I10" s="182">
        <f>SUM(H10+'Keyspire''s The 4 Ways to Win™'!C5)</f>
        <v>0</v>
      </c>
    </row>
    <row r="11" spans="2:10" ht="14.1">
      <c r="B11" s="183" t="s">
        <v>58</v>
      </c>
      <c r="C11" s="184">
        <f>'Keyspire''s The 4 Ways to Win™'!C62</f>
        <v>0</v>
      </c>
      <c r="D11" s="185"/>
      <c r="E11" s="185"/>
      <c r="F11" s="185"/>
      <c r="G11" s="185"/>
      <c r="H11" s="186">
        <f t="shared" si="0"/>
        <v>0</v>
      </c>
      <c r="I11" s="92"/>
      <c r="J11" s="55"/>
    </row>
    <row r="12" spans="2:10" ht="14.1">
      <c r="B12" s="187" t="s">
        <v>75</v>
      </c>
      <c r="C12" s="188">
        <f t="shared" ref="C12:H12" si="1">SUM(C8:C11)</f>
        <v>0</v>
      </c>
      <c r="D12" s="188">
        <f t="shared" si="1"/>
        <v>0</v>
      </c>
      <c r="E12" s="188">
        <f t="shared" si="1"/>
        <v>0</v>
      </c>
      <c r="F12" s="188">
        <f t="shared" si="1"/>
        <v>0</v>
      </c>
      <c r="G12" s="188">
        <f t="shared" si="1"/>
        <v>0</v>
      </c>
      <c r="H12" s="188">
        <f t="shared" si="1"/>
        <v>0</v>
      </c>
      <c r="I12" s="189" t="s">
        <v>76</v>
      </c>
      <c r="J12" s="55"/>
    </row>
    <row r="13" spans="2:10" ht="14.1">
      <c r="B13" s="190" t="s">
        <v>77</v>
      </c>
      <c r="C13" s="191" t="e">
        <f>SUM(C12/'Keyspire''s The 4 Ways to Win™'!C58)</f>
        <v>#DIV/0!</v>
      </c>
      <c r="D13" s="191" t="e">
        <f>SUM(D12/'Keyspire''s The 4 Ways to Win™'!C58)</f>
        <v>#DIV/0!</v>
      </c>
      <c r="E13" s="191" t="e">
        <f>SUM(E12/'Keyspire''s The 4 Ways to Win™'!C58)</f>
        <v>#DIV/0!</v>
      </c>
      <c r="F13" s="191" t="e">
        <f>SUM(F12/'Keyspire''s The 4 Ways to Win™'!C58)</f>
        <v>#DIV/0!</v>
      </c>
      <c r="G13" s="191" t="e">
        <f>SUM(G12/'Keyspire''s The 4 Ways to Win™'!C58)</f>
        <v>#DIV/0!</v>
      </c>
      <c r="H13" s="191" t="e">
        <f>SUM(H12/'Keyspire''s The 4 Ways to Win™'!C58)</f>
        <v>#DIV/0!</v>
      </c>
      <c r="I13" s="192" t="e">
        <f>SUM(H12/'Keyspire''s The 4 Ways to Win™'!C58)/5</f>
        <v>#DIV/0!</v>
      </c>
    </row>
    <row r="14" spans="2:10" ht="13.9">
      <c r="B14" s="83"/>
      <c r="C14" s="83"/>
      <c r="D14" s="83"/>
      <c r="E14" s="83"/>
      <c r="F14" s="83"/>
      <c r="G14" s="83"/>
      <c r="H14" s="84"/>
      <c r="I14" s="55"/>
      <c r="J14" s="55"/>
    </row>
    <row r="15" spans="2:10" ht="22.5">
      <c r="B15" s="170" t="s">
        <v>78</v>
      </c>
    </row>
    <row r="16" spans="2:10">
      <c r="B16" s="213" t="s">
        <v>79</v>
      </c>
      <c r="C16" s="214"/>
      <c r="D16" s="214"/>
      <c r="E16" s="214"/>
      <c r="F16" s="214"/>
    </row>
    <row r="17" spans="2:6">
      <c r="B17" s="215"/>
      <c r="C17" s="214"/>
      <c r="D17" s="214"/>
      <c r="E17" s="214"/>
      <c r="F17" s="214"/>
    </row>
    <row r="18" spans="2:6" ht="13.9">
      <c r="B18" s="193"/>
      <c r="C18" s="194"/>
      <c r="D18" s="194"/>
      <c r="E18" s="194"/>
      <c r="F18" s="194"/>
    </row>
    <row r="19" spans="2:6" ht="14.1">
      <c r="B19" s="195" t="s">
        <v>80</v>
      </c>
      <c r="C19" s="196" t="s">
        <v>81</v>
      </c>
      <c r="D19" s="196" t="s">
        <v>82</v>
      </c>
      <c r="E19" s="196" t="s">
        <v>83</v>
      </c>
      <c r="F19" s="196" t="s">
        <v>84</v>
      </c>
    </row>
    <row r="20" spans="2:6" ht="13.9">
      <c r="B20" s="197">
        <v>0</v>
      </c>
      <c r="C20" s="198"/>
      <c r="D20" s="199"/>
      <c r="E20" s="199"/>
      <c r="F20" s="199">
        <f>'Keyspire''s The 4 Ways to Win™'!C39</f>
        <v>0</v>
      </c>
    </row>
    <row r="21" spans="2:6" ht="13.9">
      <c r="B21" s="200">
        <v>1</v>
      </c>
      <c r="C21" s="201" t="str">
        <f>IF('Keyspire''s The 4 Ways to Win™'!C42="Canada", 'CAN Calculations'!E6, IF('Keyspire''s The 4 Ways to Win™'!C42="USA", 'USA Calculations'!E6, ""))</f>
        <v/>
      </c>
      <c r="D21" s="201" t="str">
        <f>IF('Keyspire''s The 4 Ways to Win™'!C42="Canada", 'CAN Calculations'!F6, IF('Keyspire''s The 4 Ways to Win™'!C42="USA", 'USA Calculations'!F6, ""))</f>
        <v/>
      </c>
      <c r="E21" s="201" t="str">
        <f>IF('Keyspire''s The 4 Ways to Win™'!C42="Canada", 'CAN Calculations'!G6, IF('Keyspire''s The 4 Ways to Win™'!C42="USA", 'USA Calculations'!G6, ""))</f>
        <v/>
      </c>
      <c r="F21" s="201" t="str">
        <f>IF('Keyspire''s The 4 Ways to Win™'!C42="Canada", 'CAN Calculations'!H6, IF('Keyspire''s The 4 Ways to Win™'!C42="USA", 'USA Calculations'!H6, ""))</f>
        <v/>
      </c>
    </row>
    <row r="22" spans="2:6" ht="13.9">
      <c r="B22" s="200">
        <v>2</v>
      </c>
      <c r="C22" s="201" t="str">
        <f>IF('Keyspire''s The 4 Ways to Win™'!C42="Canada", 'CAN Calculations'!E7, IF('Keyspire''s The 4 Ways to Win™'!C42="USA", 'USA Calculations'!E7, ""))</f>
        <v/>
      </c>
      <c r="D22" s="201" t="str">
        <f>IF('Keyspire''s The 4 Ways to Win™'!C42="Canada", 'CAN Calculations'!F7, IF('Keyspire''s The 4 Ways to Win™'!C42="USA", 'USA Calculations'!F7, ""))</f>
        <v/>
      </c>
      <c r="E22" s="201" t="str">
        <f>IF('Keyspire''s The 4 Ways to Win™'!C42="Canada", 'CAN Calculations'!G7, IF('Keyspire''s The 4 Ways to Win™'!C42="USA", 'USA Calculations'!G7, ""))</f>
        <v/>
      </c>
      <c r="F22" s="201" t="str">
        <f>IF('Keyspire''s The 4 Ways to Win™'!C42="Canada", 'CAN Calculations'!H7, IF('Keyspire''s The 4 Ways to Win™'!C42="USA", 'USA Calculations'!H7, ""))</f>
        <v/>
      </c>
    </row>
    <row r="23" spans="2:6" ht="13.9">
      <c r="B23" s="200">
        <v>3</v>
      </c>
      <c r="C23" s="201" t="str">
        <f>IF('Keyspire''s The 4 Ways to Win™'!C42="Canada", 'CAN Calculations'!E8, IF('Keyspire''s The 4 Ways to Win™'!C42="USA", 'USA Calculations'!E8, ""))</f>
        <v/>
      </c>
      <c r="D23" s="201" t="str">
        <f>IF('Keyspire''s The 4 Ways to Win™'!C42="Canada", 'CAN Calculations'!F8, IF('Keyspire''s The 4 Ways to Win™'!C42="USA", 'USA Calculations'!F8, ""))</f>
        <v/>
      </c>
      <c r="E23" s="201" t="str">
        <f>IF('Keyspire''s The 4 Ways to Win™'!C42="Canada", 'CAN Calculations'!G8, IF('Keyspire''s The 4 Ways to Win™'!C42="USA", 'USA Calculations'!G8, ""))</f>
        <v/>
      </c>
      <c r="F23" s="201" t="str">
        <f>IF('Keyspire''s The 4 Ways to Win™'!C42="Canada", 'CAN Calculations'!H8, IF('Keyspire''s The 4 Ways to Win™'!C42="USA", 'USA Calculations'!H8, ""))</f>
        <v/>
      </c>
    </row>
    <row r="24" spans="2:6" ht="13.9">
      <c r="B24" s="200">
        <v>4</v>
      </c>
      <c r="C24" s="201" t="str">
        <f>IF('Keyspire''s The 4 Ways to Win™'!C42="Canada", 'CAN Calculations'!E9, IF('Keyspire''s The 4 Ways to Win™'!C42="USA", 'USA Calculations'!E9, ""))</f>
        <v/>
      </c>
      <c r="D24" s="201" t="str">
        <f>IF('Keyspire''s The 4 Ways to Win™'!C42="Canada", 'CAN Calculations'!F9, IF('Keyspire''s The 4 Ways to Win™'!C42="USA", 'USA Calculations'!F9, ""))</f>
        <v/>
      </c>
      <c r="E24" s="201" t="str">
        <f>IF('Keyspire''s The 4 Ways to Win™'!C42="Canada", 'CAN Calculations'!G9, IF('Keyspire''s The 4 Ways to Win™'!C42="USA", 'USA Calculations'!G9, ""))</f>
        <v/>
      </c>
      <c r="F24" s="201" t="str">
        <f>IF('Keyspire''s The 4 Ways to Win™'!C42="Canada", 'CAN Calculations'!H9, IF('Keyspire''s The 4 Ways to Win™'!C42="USA", 'USA Calculations'!H9, ""))</f>
        <v/>
      </c>
    </row>
    <row r="25" spans="2:6" ht="13.9">
      <c r="B25" s="200">
        <v>5</v>
      </c>
      <c r="C25" s="201" t="str">
        <f>IF('Keyspire''s The 4 Ways to Win™'!C42="Canada", 'CAN Calculations'!E10, IF('Keyspire''s The 4 Ways to Win™'!C42="USA", 'USA Calculations'!E10, ""))</f>
        <v/>
      </c>
      <c r="D25" s="201" t="str">
        <f>IF('Keyspire''s The 4 Ways to Win™'!C42="Canada", 'CAN Calculations'!F10, IF('Keyspire''s The 4 Ways to Win™'!C42="USA", 'USA Calculations'!F10, ""))</f>
        <v/>
      </c>
      <c r="E25" s="201" t="str">
        <f>IF('Keyspire''s The 4 Ways to Win™'!C42="Canada", 'CAN Calculations'!G10, IF('Keyspire''s The 4 Ways to Win™'!C42="USA", 'USA Calculations'!G10, ""))</f>
        <v/>
      </c>
      <c r="F25" s="201" t="str">
        <f>IF('Keyspire''s The 4 Ways to Win™'!C42="Canada", 'CAN Calculations'!H10, IF('Keyspire''s The 4 Ways to Win™'!C42="USA", 'USA Calculations'!H10, ""))</f>
        <v/>
      </c>
    </row>
    <row r="26" spans="2:6" ht="13.9">
      <c r="B26" s="200">
        <v>6</v>
      </c>
      <c r="C26" s="201" t="str">
        <f>IF('Keyspire''s The 4 Ways to Win™'!C42="Canada", 'CAN Calculations'!E11, IF('Keyspire''s The 4 Ways to Win™'!C42="USA", 'USA Calculations'!E11, ""))</f>
        <v/>
      </c>
      <c r="D26" s="201" t="str">
        <f>IF('Keyspire''s The 4 Ways to Win™'!C42="Canada", 'CAN Calculations'!F11, IF('Keyspire''s The 4 Ways to Win™'!C42="USA", 'USA Calculations'!F11, ""))</f>
        <v/>
      </c>
      <c r="E26" s="201" t="str">
        <f>IF('Keyspire''s The 4 Ways to Win™'!C42="Canada", 'CAN Calculations'!G11, IF('Keyspire''s The 4 Ways to Win™'!C42="USA", 'USA Calculations'!G11, ""))</f>
        <v/>
      </c>
      <c r="F26" s="201" t="str">
        <f>IF('Keyspire''s The 4 Ways to Win™'!C42="Canada", 'CAN Calculations'!H11, IF('Keyspire''s The 4 Ways to Win™'!C42="USA", 'USA Calculations'!H11, ""))</f>
        <v/>
      </c>
    </row>
    <row r="27" spans="2:6" ht="13.9">
      <c r="B27" s="200">
        <v>7</v>
      </c>
      <c r="C27" s="201" t="str">
        <f>IF('Keyspire''s The 4 Ways to Win™'!C42="Canada", 'CAN Calculations'!E12, IF('Keyspire''s The 4 Ways to Win™'!C42="USA", 'USA Calculations'!E12, ""))</f>
        <v/>
      </c>
      <c r="D27" s="201" t="str">
        <f>IF('Keyspire''s The 4 Ways to Win™'!C42="Canada", 'CAN Calculations'!F12, IF('Keyspire''s The 4 Ways to Win™'!C42="USA", 'USA Calculations'!F12, ""))</f>
        <v/>
      </c>
      <c r="E27" s="201" t="str">
        <f>IF('Keyspire''s The 4 Ways to Win™'!C42="Canada", 'CAN Calculations'!G12, IF('Keyspire''s The 4 Ways to Win™'!C42="USA", 'USA Calculations'!G12, ""))</f>
        <v/>
      </c>
      <c r="F27" s="201" t="str">
        <f>IF('Keyspire''s The 4 Ways to Win™'!C42="Canada", 'CAN Calculations'!H12, IF('Keyspire''s The 4 Ways to Win™'!C42="USA", 'USA Calculations'!H12, ""))</f>
        <v/>
      </c>
    </row>
    <row r="28" spans="2:6" ht="13.9">
      <c r="B28" s="200">
        <v>8</v>
      </c>
      <c r="C28" s="201" t="str">
        <f>IF('Keyspire''s The 4 Ways to Win™'!C42="Canada", 'CAN Calculations'!E13, IF('Keyspire''s The 4 Ways to Win™'!C42="USA", 'USA Calculations'!E13, ""))</f>
        <v/>
      </c>
      <c r="D28" s="201" t="str">
        <f>IF('Keyspire''s The 4 Ways to Win™'!C42="Canada", 'CAN Calculations'!F13, IF('Keyspire''s The 4 Ways to Win™'!C42="USA", 'USA Calculations'!F13, ""))</f>
        <v/>
      </c>
      <c r="E28" s="201" t="str">
        <f>IF('Keyspire''s The 4 Ways to Win™'!C42="Canada", 'CAN Calculations'!G13, IF('Keyspire''s The 4 Ways to Win™'!C42="USA", 'USA Calculations'!G13, ""))</f>
        <v/>
      </c>
      <c r="F28" s="201" t="str">
        <f>IF('Keyspire''s The 4 Ways to Win™'!C42="Canada", 'CAN Calculations'!H13, IF('Keyspire''s The 4 Ways to Win™'!C42="USA", 'USA Calculations'!H13, ""))</f>
        <v/>
      </c>
    </row>
    <row r="29" spans="2:6" ht="13.9">
      <c r="B29" s="200">
        <v>9</v>
      </c>
      <c r="C29" s="201" t="str">
        <f>IF('Keyspire''s The 4 Ways to Win™'!C42="Canada", 'CAN Calculations'!E14, IF('Keyspire''s The 4 Ways to Win™'!C42="USA", 'USA Calculations'!E14, ""))</f>
        <v/>
      </c>
      <c r="D29" s="201" t="str">
        <f>IF('Keyspire''s The 4 Ways to Win™'!C42="Canada", 'CAN Calculations'!F14, IF('Keyspire''s The 4 Ways to Win™'!C42="USA", 'USA Calculations'!F14, ""))</f>
        <v/>
      </c>
      <c r="E29" s="201" t="str">
        <f>IF('Keyspire''s The 4 Ways to Win™'!C42="Canada", 'CAN Calculations'!G14, IF('Keyspire''s The 4 Ways to Win™'!C42="USA", 'USA Calculations'!G14, ""))</f>
        <v/>
      </c>
      <c r="F29" s="201" t="str">
        <f>IF('Keyspire''s The 4 Ways to Win™'!C42="Canada", 'CAN Calculations'!H14, IF('Keyspire''s The 4 Ways to Win™'!C42="USA", 'USA Calculations'!H14, ""))</f>
        <v/>
      </c>
    </row>
    <row r="30" spans="2:6" ht="13.9">
      <c r="B30" s="200">
        <v>10</v>
      </c>
      <c r="C30" s="201" t="str">
        <f>IF('Keyspire''s The 4 Ways to Win™'!C42="Canada", 'CAN Calculations'!E15, IF('Keyspire''s The 4 Ways to Win™'!C42="USA", 'USA Calculations'!E15, ""))</f>
        <v/>
      </c>
      <c r="D30" s="201" t="str">
        <f>IF('Keyspire''s The 4 Ways to Win™'!C42="Canada", 'CAN Calculations'!F15, IF('Keyspire''s The 4 Ways to Win™'!C42="USA", 'USA Calculations'!F15, ""))</f>
        <v/>
      </c>
      <c r="E30" s="201" t="str">
        <f>IF('Keyspire''s The 4 Ways to Win™'!C42="Canada", 'CAN Calculations'!G15, IF('Keyspire''s The 4 Ways to Win™'!C42="USA", 'USA Calculations'!G15, ""))</f>
        <v/>
      </c>
      <c r="F30" s="201" t="str">
        <f>IF('Keyspire''s The 4 Ways to Win™'!C42="Canada", 'CAN Calculations'!H15, IF('Keyspire''s The 4 Ways to Win™'!C42="USA", 'USA Calculations'!H15, ""))</f>
        <v/>
      </c>
    </row>
    <row r="31" spans="2:6" ht="13.9">
      <c r="B31" s="200">
        <v>11</v>
      </c>
      <c r="C31" s="201" t="str">
        <f>IF('Keyspire''s The 4 Ways to Win™'!C42="Canada", 'CAN Calculations'!E16, IF('Keyspire''s The 4 Ways to Win™'!C42="USA", 'USA Calculations'!E16, ""))</f>
        <v/>
      </c>
      <c r="D31" s="201" t="str">
        <f>IF('Keyspire''s The 4 Ways to Win™'!C42="Canada", 'CAN Calculations'!F16, IF('Keyspire''s The 4 Ways to Win™'!C42="USA", 'USA Calculations'!F16, ""))</f>
        <v/>
      </c>
      <c r="E31" s="201" t="str">
        <f>IF('Keyspire''s The 4 Ways to Win™'!C42="Canada", 'CAN Calculations'!G16, IF('Keyspire''s The 4 Ways to Win™'!C42="USA", 'USA Calculations'!G16, ""))</f>
        <v/>
      </c>
      <c r="F31" s="201" t="str">
        <f>IF('Keyspire''s The 4 Ways to Win™'!C42="Canada", 'CAN Calculations'!H16, IF('Keyspire''s The 4 Ways to Win™'!C42="USA", 'USA Calculations'!H16, ""))</f>
        <v/>
      </c>
    </row>
    <row r="32" spans="2:6" ht="13.9">
      <c r="B32" s="200">
        <v>12</v>
      </c>
      <c r="C32" s="201" t="str">
        <f>IF('Keyspire''s The 4 Ways to Win™'!C42="Canada", 'CAN Calculations'!E17, IF('Keyspire''s The 4 Ways to Win™'!C42="USA", 'USA Calculations'!E17, ""))</f>
        <v/>
      </c>
      <c r="D32" s="201" t="str">
        <f>IF('Keyspire''s The 4 Ways to Win™'!C42="Canada", 'CAN Calculations'!F17, IF('Keyspire''s The 4 Ways to Win™'!C42="USA", 'USA Calculations'!F17, ""))</f>
        <v/>
      </c>
      <c r="E32" s="201" t="str">
        <f>IF('Keyspire''s The 4 Ways to Win™'!C42="Canada", 'CAN Calculations'!G17, IF('Keyspire''s The 4 Ways to Win™'!C42="USA", 'USA Calculations'!G17, ""))</f>
        <v/>
      </c>
      <c r="F32" s="201" t="str">
        <f>IF('Keyspire''s The 4 Ways to Win™'!C42="Canada", 'CAN Calculations'!H17, IF('Keyspire''s The 4 Ways to Win™'!C42="USA", 'USA Calculations'!H17, ""))</f>
        <v/>
      </c>
    </row>
    <row r="33" spans="2:6" ht="13.9">
      <c r="B33" s="200">
        <v>13</v>
      </c>
      <c r="C33" s="201" t="str">
        <f>IF('Keyspire''s The 4 Ways to Win™'!C42="Canada", 'CAN Calculations'!E18, IF('Keyspire''s The 4 Ways to Win™'!C42="USA", 'USA Calculations'!E18, ""))</f>
        <v/>
      </c>
      <c r="D33" s="201" t="str">
        <f>IF('Keyspire''s The 4 Ways to Win™'!C42="Canada", 'CAN Calculations'!F18, IF('Keyspire''s The 4 Ways to Win™'!C42="USA", 'USA Calculations'!F18, ""))</f>
        <v/>
      </c>
      <c r="E33" s="201" t="str">
        <f>IF('Keyspire''s The 4 Ways to Win™'!C42="Canada", 'CAN Calculations'!G18, IF('Keyspire''s The 4 Ways to Win™'!C42="USA", 'USA Calculations'!G18, ""))</f>
        <v/>
      </c>
      <c r="F33" s="201" t="str">
        <f>IF('Keyspire''s The 4 Ways to Win™'!C42="Canada", 'CAN Calculations'!H18, IF('Keyspire''s The 4 Ways to Win™'!C42="USA", 'USA Calculations'!H18, ""))</f>
        <v/>
      </c>
    </row>
    <row r="34" spans="2:6" ht="13.9">
      <c r="B34" s="200">
        <v>14</v>
      </c>
      <c r="C34" s="201" t="str">
        <f>IF('Keyspire''s The 4 Ways to Win™'!C42="Canada", 'CAN Calculations'!E19, IF('Keyspire''s The 4 Ways to Win™'!C42="USA", 'USA Calculations'!E19, ""))</f>
        <v/>
      </c>
      <c r="D34" s="201" t="str">
        <f>IF('Keyspire''s The 4 Ways to Win™'!C42="Canada", 'CAN Calculations'!F19, IF('Keyspire''s The 4 Ways to Win™'!C42="USA", 'USA Calculations'!F19, ""))</f>
        <v/>
      </c>
      <c r="E34" s="201" t="str">
        <f>IF('Keyspire''s The 4 Ways to Win™'!C42="Canada", 'CAN Calculations'!G19, IF('Keyspire''s The 4 Ways to Win™'!C42="USA", 'USA Calculations'!G19, ""))</f>
        <v/>
      </c>
      <c r="F34" s="201" t="str">
        <f>IF('Keyspire''s The 4 Ways to Win™'!C42="Canada", 'CAN Calculations'!H19, IF('Keyspire''s The 4 Ways to Win™'!C42="USA", 'USA Calculations'!H19, ""))</f>
        <v/>
      </c>
    </row>
    <row r="35" spans="2:6" ht="13.9">
      <c r="B35" s="200">
        <v>15</v>
      </c>
      <c r="C35" s="201" t="str">
        <f>IF('Keyspire''s The 4 Ways to Win™'!C42="Canada", 'CAN Calculations'!E20, IF('Keyspire''s The 4 Ways to Win™'!C42="USA", 'USA Calculations'!E20, ""))</f>
        <v/>
      </c>
      <c r="D35" s="201" t="str">
        <f>IF('Keyspire''s The 4 Ways to Win™'!C42="Canada", 'CAN Calculations'!F20, IF('Keyspire''s The 4 Ways to Win™'!C42="USA", 'USA Calculations'!F20, ""))</f>
        <v/>
      </c>
      <c r="E35" s="201" t="str">
        <f>IF('Keyspire''s The 4 Ways to Win™'!C42="Canada", 'CAN Calculations'!G20, IF('Keyspire''s The 4 Ways to Win™'!C42="USA", 'USA Calculations'!G20, ""))</f>
        <v/>
      </c>
      <c r="F35" s="201" t="str">
        <f>IF('Keyspire''s The 4 Ways to Win™'!C42="Canada", 'CAN Calculations'!H20, IF('Keyspire''s The 4 Ways to Win™'!C42="USA", 'USA Calculations'!H20, ""))</f>
        <v/>
      </c>
    </row>
    <row r="36" spans="2:6" ht="13.9">
      <c r="B36" s="200">
        <v>16</v>
      </c>
      <c r="C36" s="201" t="str">
        <f>IF('Keyspire''s The 4 Ways to Win™'!C42="Canada", 'CAN Calculations'!E21, IF('Keyspire''s The 4 Ways to Win™'!C42="USA", 'USA Calculations'!E21, ""))</f>
        <v/>
      </c>
      <c r="D36" s="201" t="str">
        <f>IF('Keyspire''s The 4 Ways to Win™'!C42="Canada", 'CAN Calculations'!F21, IF('Keyspire''s The 4 Ways to Win™'!C42="USA", 'USA Calculations'!F21, ""))</f>
        <v/>
      </c>
      <c r="E36" s="201" t="str">
        <f>IF('Keyspire''s The 4 Ways to Win™'!C42="Canada", 'CAN Calculations'!G21, IF('Keyspire''s The 4 Ways to Win™'!C42="USA", 'USA Calculations'!G21, ""))</f>
        <v/>
      </c>
      <c r="F36" s="201" t="str">
        <f>IF('Keyspire''s The 4 Ways to Win™'!C42="Canada", 'CAN Calculations'!H21, IF('Keyspire''s The 4 Ways to Win™'!C42="USA", 'USA Calculations'!H21, ""))</f>
        <v/>
      </c>
    </row>
    <row r="37" spans="2:6" ht="13.9">
      <c r="B37" s="200">
        <v>17</v>
      </c>
      <c r="C37" s="201" t="str">
        <f>IF('Keyspire''s The 4 Ways to Win™'!C42="Canada", 'CAN Calculations'!E22, IF('Keyspire''s The 4 Ways to Win™'!C42="USA", 'USA Calculations'!E22, ""))</f>
        <v/>
      </c>
      <c r="D37" s="201" t="str">
        <f>IF('Keyspire''s The 4 Ways to Win™'!C42="Canada", 'CAN Calculations'!F22, IF('Keyspire''s The 4 Ways to Win™'!C42="USA", 'USA Calculations'!F22, ""))</f>
        <v/>
      </c>
      <c r="E37" s="201" t="str">
        <f>IF('Keyspire''s The 4 Ways to Win™'!C42="Canada", 'CAN Calculations'!G22, IF('Keyspire''s The 4 Ways to Win™'!C42="USA", 'USA Calculations'!G22, ""))</f>
        <v/>
      </c>
      <c r="F37" s="201" t="str">
        <f>IF('Keyspire''s The 4 Ways to Win™'!C42="Canada", 'CAN Calculations'!H22, IF('Keyspire''s The 4 Ways to Win™'!C42="USA", 'USA Calculations'!H22, ""))</f>
        <v/>
      </c>
    </row>
    <row r="38" spans="2:6" ht="13.9">
      <c r="B38" s="200">
        <v>18</v>
      </c>
      <c r="C38" s="201" t="str">
        <f>IF('Keyspire''s The 4 Ways to Win™'!C42="Canada", 'CAN Calculations'!E23, IF('Keyspire''s The 4 Ways to Win™'!C42="USA", 'USA Calculations'!E23, ""))</f>
        <v/>
      </c>
      <c r="D38" s="201" t="str">
        <f>IF('Keyspire''s The 4 Ways to Win™'!C42="Canada", 'CAN Calculations'!F23, IF('Keyspire''s The 4 Ways to Win™'!C42="USA", 'USA Calculations'!F23, ""))</f>
        <v/>
      </c>
      <c r="E38" s="201" t="str">
        <f>IF('Keyspire''s The 4 Ways to Win™'!C42="Canada", 'CAN Calculations'!G23, IF('Keyspire''s The 4 Ways to Win™'!C42="USA", 'USA Calculations'!G23, ""))</f>
        <v/>
      </c>
      <c r="F38" s="201" t="str">
        <f>IF('Keyspire''s The 4 Ways to Win™'!C42="Canada", 'CAN Calculations'!H23, IF('Keyspire''s The 4 Ways to Win™'!C42="USA", 'USA Calculations'!H23, ""))</f>
        <v/>
      </c>
    </row>
    <row r="39" spans="2:6" ht="13.9">
      <c r="B39" s="200">
        <v>19</v>
      </c>
      <c r="C39" s="201" t="str">
        <f>IF('Keyspire''s The 4 Ways to Win™'!C42="Canada", 'CAN Calculations'!E24, IF('Keyspire''s The 4 Ways to Win™'!C42="USA", 'USA Calculations'!E24, ""))</f>
        <v/>
      </c>
      <c r="D39" s="201" t="str">
        <f>IF('Keyspire''s The 4 Ways to Win™'!C42="Canada", 'CAN Calculations'!F24, IF('Keyspire''s The 4 Ways to Win™'!C42="USA", 'USA Calculations'!F24, ""))</f>
        <v/>
      </c>
      <c r="E39" s="201" t="str">
        <f>IF('Keyspire''s The 4 Ways to Win™'!C42="Canada", 'CAN Calculations'!G24, IF('Keyspire''s The 4 Ways to Win™'!C42="USA", 'USA Calculations'!G24, ""))</f>
        <v/>
      </c>
      <c r="F39" s="201" t="str">
        <f>IF('Keyspire''s The 4 Ways to Win™'!C42="Canada", 'CAN Calculations'!H24, IF('Keyspire''s The 4 Ways to Win™'!C42="USA", 'USA Calculations'!H24, ""))</f>
        <v/>
      </c>
    </row>
    <row r="40" spans="2:6" ht="13.9">
      <c r="B40" s="200">
        <v>20</v>
      </c>
      <c r="C40" s="201" t="str">
        <f>IF('Keyspire''s The 4 Ways to Win™'!C42="Canada", 'CAN Calculations'!E25, IF('Keyspire''s The 4 Ways to Win™'!C42="USA", 'USA Calculations'!E25, ""))</f>
        <v/>
      </c>
      <c r="D40" s="201" t="str">
        <f>IF('Keyspire''s The 4 Ways to Win™'!C42="Canada", 'CAN Calculations'!F25, IF('Keyspire''s The 4 Ways to Win™'!C42="USA", 'USA Calculations'!F25, ""))</f>
        <v/>
      </c>
      <c r="E40" s="201" t="str">
        <f>IF('Keyspire''s The 4 Ways to Win™'!C42="Canada", 'CAN Calculations'!G25, IF('Keyspire''s The 4 Ways to Win™'!C42="USA", 'USA Calculations'!G25, ""))</f>
        <v/>
      </c>
      <c r="F40" s="201" t="str">
        <f>IF('Keyspire''s The 4 Ways to Win™'!C42="Canada", 'CAN Calculations'!H25, IF('Keyspire''s The 4 Ways to Win™'!C42="USA", 'USA Calculations'!H25, ""))</f>
        <v/>
      </c>
    </row>
    <row r="41" spans="2:6" ht="13.9">
      <c r="B41" s="200">
        <v>21</v>
      </c>
      <c r="C41" s="201" t="str">
        <f>IF('Keyspire''s The 4 Ways to Win™'!C42="Canada", 'CAN Calculations'!E26, IF('Keyspire''s The 4 Ways to Win™'!C42="USA", 'USA Calculations'!E26, ""))</f>
        <v/>
      </c>
      <c r="D41" s="201" t="str">
        <f>IF('Keyspire''s The 4 Ways to Win™'!C42="Canada", 'CAN Calculations'!F26, IF('Keyspire''s The 4 Ways to Win™'!C42="USA", 'USA Calculations'!F26, ""))</f>
        <v/>
      </c>
      <c r="E41" s="201" t="str">
        <f>IF('Keyspire''s The 4 Ways to Win™'!C42="Canada", 'CAN Calculations'!G26, IF('Keyspire''s The 4 Ways to Win™'!C42="USA", 'USA Calculations'!G26, ""))</f>
        <v/>
      </c>
      <c r="F41" s="201" t="str">
        <f>IF('Keyspire''s The 4 Ways to Win™'!C42="Canada", 'CAN Calculations'!H26, IF('Keyspire''s The 4 Ways to Win™'!C42="USA", 'USA Calculations'!H26, ""))</f>
        <v/>
      </c>
    </row>
    <row r="42" spans="2:6" ht="13.9">
      <c r="B42" s="200">
        <v>22</v>
      </c>
      <c r="C42" s="201" t="str">
        <f>IF('Keyspire''s The 4 Ways to Win™'!C42="Canada", 'CAN Calculations'!E27, IF('Keyspire''s The 4 Ways to Win™'!C42="USA", 'USA Calculations'!E27, ""))</f>
        <v/>
      </c>
      <c r="D42" s="201" t="str">
        <f>IF('Keyspire''s The 4 Ways to Win™'!C42="Canada", 'CAN Calculations'!F27, IF('Keyspire''s The 4 Ways to Win™'!C42="USA", 'USA Calculations'!F27, ""))</f>
        <v/>
      </c>
      <c r="E42" s="201" t="str">
        <f>IF('Keyspire''s The 4 Ways to Win™'!C42="Canada", 'CAN Calculations'!G27, IF('Keyspire''s The 4 Ways to Win™'!C42="USA", 'USA Calculations'!G27, ""))</f>
        <v/>
      </c>
      <c r="F42" s="201" t="str">
        <f>IF('Keyspire''s The 4 Ways to Win™'!C42="Canada", 'CAN Calculations'!H27, IF('Keyspire''s The 4 Ways to Win™'!C42="USA", 'USA Calculations'!H27, ""))</f>
        <v/>
      </c>
    </row>
    <row r="43" spans="2:6" ht="13.9">
      <c r="B43" s="200">
        <v>23</v>
      </c>
      <c r="C43" s="201" t="str">
        <f>IF('Keyspire''s The 4 Ways to Win™'!C42="Canada", 'CAN Calculations'!E28, IF('Keyspire''s The 4 Ways to Win™'!C42="USA", 'USA Calculations'!E28, ""))</f>
        <v/>
      </c>
      <c r="D43" s="201" t="str">
        <f>IF('Keyspire''s The 4 Ways to Win™'!C42="Canada", 'CAN Calculations'!F28, IF('Keyspire''s The 4 Ways to Win™'!C42="USA", 'USA Calculations'!F28, ""))</f>
        <v/>
      </c>
      <c r="E43" s="201" t="str">
        <f>IF('Keyspire''s The 4 Ways to Win™'!C42="Canada", 'CAN Calculations'!G28, IF('Keyspire''s The 4 Ways to Win™'!C42="USA", 'USA Calculations'!G28, ""))</f>
        <v/>
      </c>
      <c r="F43" s="201" t="str">
        <f>IF('Keyspire''s The 4 Ways to Win™'!C42="Canada", 'CAN Calculations'!H28, IF('Keyspire''s The 4 Ways to Win™'!C42="USA", 'USA Calculations'!H28, ""))</f>
        <v/>
      </c>
    </row>
    <row r="44" spans="2:6" ht="13.9">
      <c r="B44" s="200">
        <v>24</v>
      </c>
      <c r="C44" s="201" t="str">
        <f>IF('Keyspire''s The 4 Ways to Win™'!C42="Canada", 'CAN Calculations'!E29, IF('Keyspire''s The 4 Ways to Win™'!C42="USA", 'USA Calculations'!E29, ""))</f>
        <v/>
      </c>
      <c r="D44" s="201" t="str">
        <f>IF('Keyspire''s The 4 Ways to Win™'!C42="Canada", 'CAN Calculations'!F29, IF('Keyspire''s The 4 Ways to Win™'!C42="USA", 'USA Calculations'!F29, ""))</f>
        <v/>
      </c>
      <c r="E44" s="201" t="str">
        <f>IF('Keyspire''s The 4 Ways to Win™'!C42="Canada", 'CAN Calculations'!G29, IF('Keyspire''s The 4 Ways to Win™'!C42="USA", 'USA Calculations'!G29, ""))</f>
        <v/>
      </c>
      <c r="F44" s="201" t="str">
        <f>IF('Keyspire''s The 4 Ways to Win™'!C42="Canada", 'CAN Calculations'!H29, IF('Keyspire''s The 4 Ways to Win™'!C42="USA", 'USA Calculations'!H29, ""))</f>
        <v/>
      </c>
    </row>
    <row r="45" spans="2:6" ht="13.9">
      <c r="B45" s="200">
        <v>25</v>
      </c>
      <c r="C45" s="201" t="str">
        <f>IF('Keyspire''s The 4 Ways to Win™'!C42="Canada", 'CAN Calculations'!E30, IF('Keyspire''s The 4 Ways to Win™'!C42="USA", 'USA Calculations'!E30, ""))</f>
        <v/>
      </c>
      <c r="D45" s="201" t="str">
        <f>IF('Keyspire''s The 4 Ways to Win™'!C42="Canada", 'CAN Calculations'!F30, IF('Keyspire''s The 4 Ways to Win™'!C42="USA", 'USA Calculations'!F30, ""))</f>
        <v/>
      </c>
      <c r="E45" s="201" t="str">
        <f>IF('Keyspire''s The 4 Ways to Win™'!C42="Canada", 'CAN Calculations'!G30, IF('Keyspire''s The 4 Ways to Win™'!C42="USA", 'USA Calculations'!G30, ""))</f>
        <v/>
      </c>
      <c r="F45" s="201" t="str">
        <f>IF('Keyspire''s The 4 Ways to Win™'!C42="Canada", 'CAN Calculations'!H30, IF('Keyspire''s The 4 Ways to Win™'!C42="USA", 'USA Calculations'!H30, ""))</f>
        <v/>
      </c>
    </row>
    <row r="46" spans="2:6" ht="13.9">
      <c r="B46" s="200">
        <v>26</v>
      </c>
      <c r="C46" s="201" t="str">
        <f>IF('Keyspire''s The 4 Ways to Win™'!C42="Canada", 'CAN Calculations'!E31, IF('Keyspire''s The 4 Ways to Win™'!C42="USA", 'USA Calculations'!E31, ""))</f>
        <v/>
      </c>
      <c r="D46" s="201" t="str">
        <f>IF('Keyspire''s The 4 Ways to Win™'!C42="Canada", 'CAN Calculations'!F31, IF('Keyspire''s The 4 Ways to Win™'!C42="USA", 'USA Calculations'!F31, ""))</f>
        <v/>
      </c>
      <c r="E46" s="201" t="str">
        <f>IF('Keyspire''s The 4 Ways to Win™'!C42="Canada", 'CAN Calculations'!G31, IF('Keyspire''s The 4 Ways to Win™'!C42="USA", 'USA Calculations'!G31, ""))</f>
        <v/>
      </c>
      <c r="F46" s="201" t="str">
        <f>IF('Keyspire''s The 4 Ways to Win™'!C42="Canada", 'CAN Calculations'!H31, IF('Keyspire''s The 4 Ways to Win™'!C42="USA", 'USA Calculations'!H31, ""))</f>
        <v/>
      </c>
    </row>
    <row r="47" spans="2:6" ht="13.9">
      <c r="B47" s="200">
        <v>27</v>
      </c>
      <c r="C47" s="201" t="str">
        <f>IF('Keyspire''s The 4 Ways to Win™'!C42="Canada", 'CAN Calculations'!E32, IF('Keyspire''s The 4 Ways to Win™'!C42="USA", 'USA Calculations'!E32, ""))</f>
        <v/>
      </c>
      <c r="D47" s="201" t="str">
        <f>IF('Keyspire''s The 4 Ways to Win™'!C42="Canada", 'CAN Calculations'!F32, IF('Keyspire''s The 4 Ways to Win™'!C42="USA", 'USA Calculations'!F32, ""))</f>
        <v/>
      </c>
      <c r="E47" s="201" t="str">
        <f>IF('Keyspire''s The 4 Ways to Win™'!C42="Canada", 'CAN Calculations'!G32, IF('Keyspire''s The 4 Ways to Win™'!C42="USA", 'USA Calculations'!G32, ""))</f>
        <v/>
      </c>
      <c r="F47" s="201" t="str">
        <f>IF('Keyspire''s The 4 Ways to Win™'!C42="Canada", 'CAN Calculations'!H32, IF('Keyspire''s The 4 Ways to Win™'!C42="USA", 'USA Calculations'!H32, ""))</f>
        <v/>
      </c>
    </row>
    <row r="48" spans="2:6" ht="13.9">
      <c r="B48" s="200">
        <v>28</v>
      </c>
      <c r="C48" s="201" t="str">
        <f>IF('Keyspire''s The 4 Ways to Win™'!C42="Canada", 'CAN Calculations'!E33, IF('Keyspire''s The 4 Ways to Win™'!C42="USA", 'USA Calculations'!E33, ""))</f>
        <v/>
      </c>
      <c r="D48" s="201" t="str">
        <f>IF('Keyspire''s The 4 Ways to Win™'!C42="Canada", 'CAN Calculations'!F33, IF('Keyspire''s The 4 Ways to Win™'!C42="USA", 'USA Calculations'!F33, ""))</f>
        <v/>
      </c>
      <c r="E48" s="201" t="str">
        <f>IF('Keyspire''s The 4 Ways to Win™'!C42="Canada", 'CAN Calculations'!G33, IF('Keyspire''s The 4 Ways to Win™'!C42="USA", 'USA Calculations'!G33, ""))</f>
        <v/>
      </c>
      <c r="F48" s="201" t="str">
        <f>IF('Keyspire''s The 4 Ways to Win™'!C42="Canada", 'CAN Calculations'!H33, IF('Keyspire''s The 4 Ways to Win™'!C42="USA", 'USA Calculations'!H33, ""))</f>
        <v/>
      </c>
    </row>
    <row r="49" spans="2:6" ht="13.9">
      <c r="B49" s="200">
        <v>29</v>
      </c>
      <c r="C49" s="201" t="str">
        <f>IF('Keyspire''s The 4 Ways to Win™'!C42="Canada", 'CAN Calculations'!E34, IF('Keyspire''s The 4 Ways to Win™'!C42="USA", 'USA Calculations'!E34, ""))</f>
        <v/>
      </c>
      <c r="D49" s="201" t="str">
        <f>IF('Keyspire''s The 4 Ways to Win™'!C42="Canada", 'CAN Calculations'!F34, IF('Keyspire''s The 4 Ways to Win™'!C42="USA", 'USA Calculations'!F34, ""))</f>
        <v/>
      </c>
      <c r="E49" s="201" t="str">
        <f>IF('Keyspire''s The 4 Ways to Win™'!C42="Canada", 'CAN Calculations'!G34, IF('Keyspire''s The 4 Ways to Win™'!C42="USA", 'USA Calculations'!G34, ""))</f>
        <v/>
      </c>
      <c r="F49" s="201" t="str">
        <f>IF('Keyspire''s The 4 Ways to Win™'!C42="Canada", 'CAN Calculations'!H34, IF('Keyspire''s The 4 Ways to Win™'!C42="USA", 'USA Calculations'!H34, ""))</f>
        <v/>
      </c>
    </row>
    <row r="50" spans="2:6" ht="13.9">
      <c r="B50" s="200">
        <v>30</v>
      </c>
      <c r="C50" s="201" t="str">
        <f>IF('Keyspire''s The 4 Ways to Win™'!C42="Canada", 'CAN Calculations'!E35, IF('Keyspire''s The 4 Ways to Win™'!C42="USA", 'USA Calculations'!E35, ""))</f>
        <v/>
      </c>
      <c r="D50" s="201" t="str">
        <f>IF('Keyspire''s The 4 Ways to Win™'!C42="Canada", 'CAN Calculations'!F35, IF('Keyspire''s The 4 Ways to Win™'!C42="USA", 'USA Calculations'!F35, ""))</f>
        <v/>
      </c>
      <c r="E50" s="201" t="str">
        <f>IF('Keyspire''s The 4 Ways to Win™'!C42="Canada", 'CAN Calculations'!G35, IF('Keyspire''s The 4 Ways to Win™'!C42="USA", 'USA Calculations'!G35, ""))</f>
        <v/>
      </c>
      <c r="F50" s="201" t="str">
        <f>IF('Keyspire''s The 4 Ways to Win™'!C42="Canada", 'CAN Calculations'!H35, IF('Keyspire''s The 4 Ways to Win™'!C42="USA", 'USA Calculations'!H35, ""))</f>
        <v/>
      </c>
    </row>
    <row r="51" spans="2:6" ht="13.9">
      <c r="B51" s="200">
        <v>31</v>
      </c>
      <c r="C51" s="201" t="str">
        <f>IF('Keyspire''s The 4 Ways to Win™'!C42="Canada", 'CAN Calculations'!E36, IF('Keyspire''s The 4 Ways to Win™'!C42="USA", 'USA Calculations'!E36, ""))</f>
        <v/>
      </c>
      <c r="D51" s="201" t="str">
        <f>IF('Keyspire''s The 4 Ways to Win™'!C42="Canada", 'CAN Calculations'!F36, IF('Keyspire''s The 4 Ways to Win™'!C42="USA", 'USA Calculations'!F36, ""))</f>
        <v/>
      </c>
      <c r="E51" s="201" t="str">
        <f>IF('Keyspire''s The 4 Ways to Win™'!C42="Canada", 'CAN Calculations'!G36, IF('Keyspire''s The 4 Ways to Win™'!C42="USA", 'USA Calculations'!G36, ""))</f>
        <v/>
      </c>
      <c r="F51" s="201" t="str">
        <f>IF('Keyspire''s The 4 Ways to Win™'!C42="Canada", 'CAN Calculations'!H36, IF('Keyspire''s The 4 Ways to Win™'!C42="USA", 'USA Calculations'!H36, ""))</f>
        <v/>
      </c>
    </row>
    <row r="52" spans="2:6" ht="13.9">
      <c r="B52" s="200">
        <v>32</v>
      </c>
      <c r="C52" s="201" t="str">
        <f>IF('Keyspire''s The 4 Ways to Win™'!C42="Canada", 'CAN Calculations'!E37, IF('Keyspire''s The 4 Ways to Win™'!C42="USA", 'USA Calculations'!E37, ""))</f>
        <v/>
      </c>
      <c r="D52" s="201" t="str">
        <f>IF('Keyspire''s The 4 Ways to Win™'!C42="Canada", 'CAN Calculations'!F37, IF('Keyspire''s The 4 Ways to Win™'!C42="USA", 'USA Calculations'!F37, ""))</f>
        <v/>
      </c>
      <c r="E52" s="201" t="str">
        <f>IF('Keyspire''s The 4 Ways to Win™'!C42="Canada", 'CAN Calculations'!G37, IF('Keyspire''s The 4 Ways to Win™'!C42="USA", 'USA Calculations'!G37, ""))</f>
        <v/>
      </c>
      <c r="F52" s="201" t="str">
        <f>IF('Keyspire''s The 4 Ways to Win™'!C42="Canada", 'CAN Calculations'!H37, IF('Keyspire''s The 4 Ways to Win™'!C42="USA", 'USA Calculations'!H37, ""))</f>
        <v/>
      </c>
    </row>
    <row r="53" spans="2:6" ht="13.9">
      <c r="B53" s="200">
        <v>33</v>
      </c>
      <c r="C53" s="201" t="str">
        <f>IF('Keyspire''s The 4 Ways to Win™'!C42="Canada", 'CAN Calculations'!E38, IF('Keyspire''s The 4 Ways to Win™'!C42="USA", 'USA Calculations'!E38, ""))</f>
        <v/>
      </c>
      <c r="D53" s="201" t="str">
        <f>IF('Keyspire''s The 4 Ways to Win™'!C42="Canada", 'CAN Calculations'!F38, IF('Keyspire''s The 4 Ways to Win™'!C42="USA", 'USA Calculations'!F38, ""))</f>
        <v/>
      </c>
      <c r="E53" s="201" t="str">
        <f>IF('Keyspire''s The 4 Ways to Win™'!C42="Canada", 'CAN Calculations'!G38, IF('Keyspire''s The 4 Ways to Win™'!C42="USA", 'USA Calculations'!G38, ""))</f>
        <v/>
      </c>
      <c r="F53" s="201" t="str">
        <f>IF('Keyspire''s The 4 Ways to Win™'!C42="Canada", 'CAN Calculations'!H38, IF('Keyspire''s The 4 Ways to Win™'!C42="USA", 'USA Calculations'!H38, ""))</f>
        <v/>
      </c>
    </row>
    <row r="54" spans="2:6" ht="13.9">
      <c r="B54" s="200">
        <v>34</v>
      </c>
      <c r="C54" s="201" t="str">
        <f>IF('Keyspire''s The 4 Ways to Win™'!C42="Canada", 'CAN Calculations'!E39, IF('Keyspire''s The 4 Ways to Win™'!C42="USA", 'USA Calculations'!E39, ""))</f>
        <v/>
      </c>
      <c r="D54" s="201" t="str">
        <f>IF('Keyspire''s The 4 Ways to Win™'!C42="Canada", 'CAN Calculations'!F39, IF('Keyspire''s The 4 Ways to Win™'!C42="USA", 'USA Calculations'!F39, ""))</f>
        <v/>
      </c>
      <c r="E54" s="201" t="str">
        <f>IF('Keyspire''s The 4 Ways to Win™'!C42="Canada", 'CAN Calculations'!G39, IF('Keyspire''s The 4 Ways to Win™'!C42="USA", 'USA Calculations'!G39, ""))</f>
        <v/>
      </c>
      <c r="F54" s="201" t="str">
        <f>IF('Keyspire''s The 4 Ways to Win™'!C42="Canada", 'CAN Calculations'!H39, IF('Keyspire''s The 4 Ways to Win™'!C42="USA", 'USA Calculations'!H39, ""))</f>
        <v/>
      </c>
    </row>
    <row r="55" spans="2:6" ht="13.9">
      <c r="B55" s="200">
        <v>35</v>
      </c>
      <c r="C55" s="201" t="str">
        <f>IF('Keyspire''s The 4 Ways to Win™'!C42="Canada", 'CAN Calculations'!E40, IF('Keyspire''s The 4 Ways to Win™'!C42="USA", 'USA Calculations'!E40, ""))</f>
        <v/>
      </c>
      <c r="D55" s="201" t="str">
        <f>IF('Keyspire''s The 4 Ways to Win™'!C42="Canada", 'CAN Calculations'!F40, IF('Keyspire''s The 4 Ways to Win™'!C42="USA", 'USA Calculations'!F40, ""))</f>
        <v/>
      </c>
      <c r="E55" s="201" t="str">
        <f>IF('Keyspire''s The 4 Ways to Win™'!C42="Canada", 'CAN Calculations'!G40, IF('Keyspire''s The 4 Ways to Win™'!C42="USA", 'USA Calculations'!G40, ""))</f>
        <v/>
      </c>
      <c r="F55" s="201" t="str">
        <f>IF('Keyspire''s The 4 Ways to Win™'!C42="Canada", 'CAN Calculations'!H40, IF('Keyspire''s The 4 Ways to Win™'!C42="USA", 'USA Calculations'!H40, ""))</f>
        <v/>
      </c>
    </row>
    <row r="56" spans="2:6" ht="13.9">
      <c r="B56" s="200">
        <v>36</v>
      </c>
      <c r="C56" s="201" t="str">
        <f>IF('Keyspire''s The 4 Ways to Win™'!C42="Canada", 'CAN Calculations'!E41, IF('Keyspire''s The 4 Ways to Win™'!C42="USA", 'USA Calculations'!E41, ""))</f>
        <v/>
      </c>
      <c r="D56" s="201" t="str">
        <f>IF('Keyspire''s The 4 Ways to Win™'!C42="Canada", 'CAN Calculations'!F41, IF('Keyspire''s The 4 Ways to Win™'!C42="USA", 'USA Calculations'!F41, ""))</f>
        <v/>
      </c>
      <c r="E56" s="201" t="str">
        <f>IF('Keyspire''s The 4 Ways to Win™'!C42="Canada", 'CAN Calculations'!G41, IF('Keyspire''s The 4 Ways to Win™'!C42="USA", 'USA Calculations'!G41, ""))</f>
        <v/>
      </c>
      <c r="F56" s="201" t="str">
        <f>IF('Keyspire''s The 4 Ways to Win™'!C42="Canada", 'CAN Calculations'!H41, IF('Keyspire''s The 4 Ways to Win™'!C42="USA", 'USA Calculations'!H41, ""))</f>
        <v/>
      </c>
    </row>
    <row r="57" spans="2:6" ht="13.9">
      <c r="B57" s="200">
        <v>37</v>
      </c>
      <c r="C57" s="201" t="str">
        <f>IF('Keyspire''s The 4 Ways to Win™'!C42="Canada", 'CAN Calculations'!E42, IF('Keyspire''s The 4 Ways to Win™'!C42="USA", 'USA Calculations'!E42, ""))</f>
        <v/>
      </c>
      <c r="D57" s="201" t="str">
        <f>IF('Keyspire''s The 4 Ways to Win™'!C42="Canada", 'CAN Calculations'!F42, IF('Keyspire''s The 4 Ways to Win™'!C42="USA", 'USA Calculations'!F42, ""))</f>
        <v/>
      </c>
      <c r="E57" s="201" t="str">
        <f>IF('Keyspire''s The 4 Ways to Win™'!C42="Canada", 'CAN Calculations'!G42, IF('Keyspire''s The 4 Ways to Win™'!C42="USA", 'USA Calculations'!G42, ""))</f>
        <v/>
      </c>
      <c r="F57" s="201" t="str">
        <f>IF('Keyspire''s The 4 Ways to Win™'!C42="Canada", 'CAN Calculations'!H42, IF('Keyspire''s The 4 Ways to Win™'!C42="USA", 'USA Calculations'!H42, ""))</f>
        <v/>
      </c>
    </row>
    <row r="58" spans="2:6" ht="13.9">
      <c r="B58" s="200">
        <v>38</v>
      </c>
      <c r="C58" s="201" t="str">
        <f>IF('Keyspire''s The 4 Ways to Win™'!C42="Canada", 'CAN Calculations'!E43, IF('Keyspire''s The 4 Ways to Win™'!C42="USA", 'USA Calculations'!E43, ""))</f>
        <v/>
      </c>
      <c r="D58" s="201" t="str">
        <f>IF('Keyspire''s The 4 Ways to Win™'!C42="Canada", 'CAN Calculations'!F43, IF('Keyspire''s The 4 Ways to Win™'!C42="USA", 'USA Calculations'!F43, ""))</f>
        <v/>
      </c>
      <c r="E58" s="201" t="str">
        <f>IF('Keyspire''s The 4 Ways to Win™'!C42="Canada", 'CAN Calculations'!G43, IF('Keyspire''s The 4 Ways to Win™'!C42="USA", 'USA Calculations'!G43, ""))</f>
        <v/>
      </c>
      <c r="F58" s="201" t="str">
        <f>IF('Keyspire''s The 4 Ways to Win™'!C42="Canada", 'CAN Calculations'!H43, IF('Keyspire''s The 4 Ways to Win™'!C42="USA", 'USA Calculations'!H43, ""))</f>
        <v/>
      </c>
    </row>
    <row r="59" spans="2:6" ht="13.9">
      <c r="B59" s="200">
        <v>39</v>
      </c>
      <c r="C59" s="201" t="str">
        <f>IF('Keyspire''s The 4 Ways to Win™'!C42="Canada", 'CAN Calculations'!E44, IF('Keyspire''s The 4 Ways to Win™'!C42="USA", 'USA Calculations'!E44, ""))</f>
        <v/>
      </c>
      <c r="D59" s="201" t="str">
        <f>IF('Keyspire''s The 4 Ways to Win™'!C42="Canada", 'CAN Calculations'!F44, IF('Keyspire''s The 4 Ways to Win™'!C42="USA", 'USA Calculations'!F44, ""))</f>
        <v/>
      </c>
      <c r="E59" s="201" t="str">
        <f>IF('Keyspire''s The 4 Ways to Win™'!C42="Canada", 'CAN Calculations'!G44, IF('Keyspire''s The 4 Ways to Win™'!C42="USA", 'USA Calculations'!G44, ""))</f>
        <v/>
      </c>
      <c r="F59" s="201" t="str">
        <f>IF('Keyspire''s The 4 Ways to Win™'!C42="Canada", 'CAN Calculations'!H44, IF('Keyspire''s The 4 Ways to Win™'!C42="USA", 'USA Calculations'!H44, ""))</f>
        <v/>
      </c>
    </row>
    <row r="60" spans="2:6" ht="13.9">
      <c r="B60" s="200">
        <v>40</v>
      </c>
      <c r="C60" s="201" t="str">
        <f>IF('Keyspire''s The 4 Ways to Win™'!C42="Canada", 'CAN Calculations'!E45, IF('Keyspire''s The 4 Ways to Win™'!C42="USA", 'USA Calculations'!E45, ""))</f>
        <v/>
      </c>
      <c r="D60" s="201" t="str">
        <f>IF('Keyspire''s The 4 Ways to Win™'!C42="Canada", 'CAN Calculations'!F45, IF('Keyspire''s The 4 Ways to Win™'!C42="USA", 'USA Calculations'!F45, ""))</f>
        <v/>
      </c>
      <c r="E60" s="201" t="str">
        <f>IF('Keyspire''s The 4 Ways to Win™'!C42="Canada", 'CAN Calculations'!G45, IF('Keyspire''s The 4 Ways to Win™'!C42="USA", 'USA Calculations'!G45, ""))</f>
        <v/>
      </c>
      <c r="F60" s="201" t="str">
        <f>IF('Keyspire''s The 4 Ways to Win™'!C42="Canada", 'CAN Calculations'!H45, IF('Keyspire''s The 4 Ways to Win™'!C42="USA", 'USA Calculations'!H45, ""))</f>
        <v/>
      </c>
    </row>
    <row r="61" spans="2:6" ht="13.9">
      <c r="B61" s="200">
        <v>41</v>
      </c>
      <c r="C61" s="201" t="str">
        <f>IF('Keyspire''s The 4 Ways to Win™'!C42="Canada", 'CAN Calculations'!E46, IF('Keyspire''s The 4 Ways to Win™'!C42="USA", 'USA Calculations'!E46, ""))</f>
        <v/>
      </c>
      <c r="D61" s="201" t="str">
        <f>IF('Keyspire''s The 4 Ways to Win™'!C42="Canada", 'CAN Calculations'!F46, IF('Keyspire''s The 4 Ways to Win™'!C42="USA", 'USA Calculations'!F46, ""))</f>
        <v/>
      </c>
      <c r="E61" s="201" t="str">
        <f>IF('Keyspire''s The 4 Ways to Win™'!C42="Canada", 'CAN Calculations'!G46, IF('Keyspire''s The 4 Ways to Win™'!C42="USA", 'USA Calculations'!G46, ""))</f>
        <v/>
      </c>
      <c r="F61" s="201" t="str">
        <f>IF('Keyspire''s The 4 Ways to Win™'!C42="Canada", 'CAN Calculations'!H46, IF('Keyspire''s The 4 Ways to Win™'!C42="USA", 'USA Calculations'!H46, ""))</f>
        <v/>
      </c>
    </row>
    <row r="62" spans="2:6" ht="13.9">
      <c r="B62" s="200">
        <v>42</v>
      </c>
      <c r="C62" s="201" t="str">
        <f>IF('Keyspire''s The 4 Ways to Win™'!C42="Canada", 'CAN Calculations'!E47, IF('Keyspire''s The 4 Ways to Win™'!C42="USA", 'USA Calculations'!E47, ""))</f>
        <v/>
      </c>
      <c r="D62" s="201" t="str">
        <f>IF('Keyspire''s The 4 Ways to Win™'!C42="Canada", 'CAN Calculations'!F47, IF('Keyspire''s The 4 Ways to Win™'!C42="USA", 'USA Calculations'!F47, ""))</f>
        <v/>
      </c>
      <c r="E62" s="201" t="str">
        <f>IF('Keyspire''s The 4 Ways to Win™'!C42="Canada", 'CAN Calculations'!G47, IF('Keyspire''s The 4 Ways to Win™'!C42="USA", 'USA Calculations'!G47, ""))</f>
        <v/>
      </c>
      <c r="F62" s="201" t="str">
        <f>IF('Keyspire''s The 4 Ways to Win™'!C42="Canada", 'CAN Calculations'!H47, IF('Keyspire''s The 4 Ways to Win™'!C42="USA", 'USA Calculations'!H47, ""))</f>
        <v/>
      </c>
    </row>
    <row r="63" spans="2:6" ht="13.9">
      <c r="B63" s="200">
        <v>43</v>
      </c>
      <c r="C63" s="201" t="str">
        <f>IF('Keyspire''s The 4 Ways to Win™'!C42="Canada", 'CAN Calculations'!E48, IF('Keyspire''s The 4 Ways to Win™'!C42="USA", 'USA Calculations'!E48, ""))</f>
        <v/>
      </c>
      <c r="D63" s="201" t="str">
        <f>IF('Keyspire''s The 4 Ways to Win™'!C42="Canada", 'CAN Calculations'!F48, IF('Keyspire''s The 4 Ways to Win™'!C42="USA", 'USA Calculations'!F48, ""))</f>
        <v/>
      </c>
      <c r="E63" s="201" t="str">
        <f>IF('Keyspire''s The 4 Ways to Win™'!C42="Canada", 'CAN Calculations'!G48, IF('Keyspire''s The 4 Ways to Win™'!C42="USA", 'USA Calculations'!G48, ""))</f>
        <v/>
      </c>
      <c r="F63" s="201" t="str">
        <f>IF('Keyspire''s The 4 Ways to Win™'!C42="Canada", 'CAN Calculations'!H48, IF('Keyspire''s The 4 Ways to Win™'!C42="USA", 'USA Calculations'!H48, ""))</f>
        <v/>
      </c>
    </row>
    <row r="64" spans="2:6" ht="13.9">
      <c r="B64" s="200">
        <v>44</v>
      </c>
      <c r="C64" s="201" t="str">
        <f>IF('Keyspire''s The 4 Ways to Win™'!C42="Canada", 'CAN Calculations'!E49, IF('Keyspire''s The 4 Ways to Win™'!C42="USA", 'USA Calculations'!E49, ""))</f>
        <v/>
      </c>
      <c r="D64" s="201" t="str">
        <f>IF('Keyspire''s The 4 Ways to Win™'!C42="Canada", 'CAN Calculations'!F49, IF('Keyspire''s The 4 Ways to Win™'!C42="USA", 'USA Calculations'!F49, ""))</f>
        <v/>
      </c>
      <c r="E64" s="201" t="str">
        <f>IF('Keyspire''s The 4 Ways to Win™'!C42="Canada", 'CAN Calculations'!G49, IF('Keyspire''s The 4 Ways to Win™'!C42="USA", 'USA Calculations'!G49, ""))</f>
        <v/>
      </c>
      <c r="F64" s="201" t="str">
        <f>IF('Keyspire''s The 4 Ways to Win™'!C42="Canada", 'CAN Calculations'!H49, IF('Keyspire''s The 4 Ways to Win™'!C42="USA", 'USA Calculations'!H49, ""))</f>
        <v/>
      </c>
    </row>
    <row r="65" spans="2:6" ht="13.9">
      <c r="B65" s="200">
        <v>45</v>
      </c>
      <c r="C65" s="201" t="str">
        <f>IF('Keyspire''s The 4 Ways to Win™'!C42="Canada", 'CAN Calculations'!E50, IF('Keyspire''s The 4 Ways to Win™'!C42="USA", 'USA Calculations'!E50, ""))</f>
        <v/>
      </c>
      <c r="D65" s="201" t="str">
        <f>IF('Keyspire''s The 4 Ways to Win™'!C42="Canada", 'CAN Calculations'!F50, IF('Keyspire''s The 4 Ways to Win™'!C42="USA", 'USA Calculations'!F50, ""))</f>
        <v/>
      </c>
      <c r="E65" s="201" t="str">
        <f>IF('Keyspire''s The 4 Ways to Win™'!C42="Canada", 'CAN Calculations'!G50, IF('Keyspire''s The 4 Ways to Win™'!C42="USA", 'USA Calculations'!G50, ""))</f>
        <v/>
      </c>
      <c r="F65" s="201" t="str">
        <f>IF('Keyspire''s The 4 Ways to Win™'!C42="Canada", 'CAN Calculations'!H50, IF('Keyspire''s The 4 Ways to Win™'!C42="USA", 'USA Calculations'!H50, ""))</f>
        <v/>
      </c>
    </row>
    <row r="66" spans="2:6" ht="13.9">
      <c r="B66" s="200">
        <v>46</v>
      </c>
      <c r="C66" s="201" t="str">
        <f>IF('Keyspire''s The 4 Ways to Win™'!C42="Canada", 'CAN Calculations'!E51, IF('Keyspire''s The 4 Ways to Win™'!C42="USA", 'USA Calculations'!E51, ""))</f>
        <v/>
      </c>
      <c r="D66" s="201" t="str">
        <f>IF('Keyspire''s The 4 Ways to Win™'!C42="Canada", 'CAN Calculations'!F51, IF('Keyspire''s The 4 Ways to Win™'!C42="USA", 'USA Calculations'!F51, ""))</f>
        <v/>
      </c>
      <c r="E66" s="201" t="str">
        <f>IF('Keyspire''s The 4 Ways to Win™'!C42="Canada", 'CAN Calculations'!G51, IF('Keyspire''s The 4 Ways to Win™'!C42="USA", 'USA Calculations'!G51, ""))</f>
        <v/>
      </c>
      <c r="F66" s="201" t="str">
        <f>IF('Keyspire''s The 4 Ways to Win™'!C42="Canada", 'CAN Calculations'!H51, IF('Keyspire''s The 4 Ways to Win™'!C42="USA", 'USA Calculations'!H51, ""))</f>
        <v/>
      </c>
    </row>
    <row r="67" spans="2:6" ht="13.9">
      <c r="B67" s="200">
        <v>47</v>
      </c>
      <c r="C67" s="201" t="str">
        <f>IF('Keyspire''s The 4 Ways to Win™'!C42="Canada", 'CAN Calculations'!E52, IF('Keyspire''s The 4 Ways to Win™'!C42="USA", 'USA Calculations'!E52, ""))</f>
        <v/>
      </c>
      <c r="D67" s="201" t="str">
        <f>IF('Keyspire''s The 4 Ways to Win™'!C42="Canada", 'CAN Calculations'!F52, IF('Keyspire''s The 4 Ways to Win™'!C42="USA", 'USA Calculations'!F52, ""))</f>
        <v/>
      </c>
      <c r="E67" s="201" t="str">
        <f>IF('Keyspire''s The 4 Ways to Win™'!C42="Canada", 'CAN Calculations'!G52, IF('Keyspire''s The 4 Ways to Win™'!C42="USA", 'USA Calculations'!G52, ""))</f>
        <v/>
      </c>
      <c r="F67" s="201" t="str">
        <f>IF('Keyspire''s The 4 Ways to Win™'!C42="Canada", 'CAN Calculations'!H52, IF('Keyspire''s The 4 Ways to Win™'!C42="USA", 'USA Calculations'!H52, ""))</f>
        <v/>
      </c>
    </row>
    <row r="68" spans="2:6" ht="13.9">
      <c r="B68" s="200">
        <v>48</v>
      </c>
      <c r="C68" s="201" t="str">
        <f>IF('Keyspire''s The 4 Ways to Win™'!C42="Canada", 'CAN Calculations'!E53, IF('Keyspire''s The 4 Ways to Win™'!C42="USA", 'USA Calculations'!E53, ""))</f>
        <v/>
      </c>
      <c r="D68" s="201" t="str">
        <f>IF('Keyspire''s The 4 Ways to Win™'!C42="Canada", 'CAN Calculations'!F53, IF('Keyspire''s The 4 Ways to Win™'!C42="USA", 'USA Calculations'!F53, ""))</f>
        <v/>
      </c>
      <c r="E68" s="201" t="str">
        <f>IF('Keyspire''s The 4 Ways to Win™'!C42="Canada", 'CAN Calculations'!G53, IF('Keyspire''s The 4 Ways to Win™'!C42="USA", 'USA Calculations'!G53, ""))</f>
        <v/>
      </c>
      <c r="F68" s="201" t="str">
        <f>IF('Keyspire''s The 4 Ways to Win™'!C42="Canada", 'CAN Calculations'!H53, IF('Keyspire''s The 4 Ways to Win™'!C42="USA", 'USA Calculations'!H53, ""))</f>
        <v/>
      </c>
    </row>
    <row r="69" spans="2:6" ht="13.9">
      <c r="B69" s="200">
        <v>49</v>
      </c>
      <c r="C69" s="201" t="str">
        <f>IF('Keyspire''s The 4 Ways to Win™'!C42="Canada", 'CAN Calculations'!E54, IF('Keyspire''s The 4 Ways to Win™'!C42="USA", 'USA Calculations'!E54, ""))</f>
        <v/>
      </c>
      <c r="D69" s="201" t="str">
        <f>IF('Keyspire''s The 4 Ways to Win™'!C42="Canada", 'CAN Calculations'!F54, IF('Keyspire''s The 4 Ways to Win™'!C42="USA", 'USA Calculations'!F54, ""))</f>
        <v/>
      </c>
      <c r="E69" s="201" t="str">
        <f>IF('Keyspire''s The 4 Ways to Win™'!C42="Canada", 'CAN Calculations'!G54, IF('Keyspire''s The 4 Ways to Win™'!C42="USA", 'USA Calculations'!G54, ""))</f>
        <v/>
      </c>
      <c r="F69" s="201" t="str">
        <f>IF('Keyspire''s The 4 Ways to Win™'!C42="Canada", 'CAN Calculations'!H54, IF('Keyspire''s The 4 Ways to Win™'!C42="USA", 'USA Calculations'!H54, ""))</f>
        <v/>
      </c>
    </row>
    <row r="70" spans="2:6" ht="13.9">
      <c r="B70" s="200">
        <v>50</v>
      </c>
      <c r="C70" s="201" t="str">
        <f>IF('Keyspire''s The 4 Ways to Win™'!C42="Canada", 'CAN Calculations'!E55, IF('Keyspire''s The 4 Ways to Win™'!C42="USA", 'USA Calculations'!E55, ""))</f>
        <v/>
      </c>
      <c r="D70" s="201" t="str">
        <f>IF('Keyspire''s The 4 Ways to Win™'!C42="Canada", 'CAN Calculations'!F55, IF('Keyspire''s The 4 Ways to Win™'!C42="USA", 'USA Calculations'!F55, ""))</f>
        <v/>
      </c>
      <c r="E70" s="201" t="str">
        <f>IF('Keyspire''s The 4 Ways to Win™'!C42="Canada", 'CAN Calculations'!G55, IF('Keyspire''s The 4 Ways to Win™'!C42="USA", 'USA Calculations'!G55, ""))</f>
        <v/>
      </c>
      <c r="F70" s="201" t="str">
        <f>IF('Keyspire''s The 4 Ways to Win™'!C42="Canada", 'CAN Calculations'!H55, IF('Keyspire''s The 4 Ways to Win™'!C42="USA", 'USA Calculations'!H55, ""))</f>
        <v/>
      </c>
    </row>
    <row r="71" spans="2:6" ht="13.9">
      <c r="B71" s="200">
        <v>51</v>
      </c>
      <c r="C71" s="201" t="str">
        <f>IF('Keyspire''s The 4 Ways to Win™'!C42="Canada", 'CAN Calculations'!E56, IF('Keyspire''s The 4 Ways to Win™'!C42="USA", 'USA Calculations'!E56, ""))</f>
        <v/>
      </c>
      <c r="D71" s="201" t="str">
        <f>IF('Keyspire''s The 4 Ways to Win™'!C42="Canada", 'CAN Calculations'!F56, IF('Keyspire''s The 4 Ways to Win™'!C42="USA", 'USA Calculations'!F56, ""))</f>
        <v/>
      </c>
      <c r="E71" s="201" t="str">
        <f>IF('Keyspire''s The 4 Ways to Win™'!C42="Canada", 'CAN Calculations'!G56, IF('Keyspire''s The 4 Ways to Win™'!C42="USA", 'USA Calculations'!G56, ""))</f>
        <v/>
      </c>
      <c r="F71" s="201" t="str">
        <f>IF('Keyspire''s The 4 Ways to Win™'!C42="Canada", 'CAN Calculations'!H56, IF('Keyspire''s The 4 Ways to Win™'!C42="USA", 'USA Calculations'!H56, ""))</f>
        <v/>
      </c>
    </row>
    <row r="72" spans="2:6" ht="13.9">
      <c r="B72" s="200">
        <v>52</v>
      </c>
      <c r="C72" s="201" t="str">
        <f>IF('Keyspire''s The 4 Ways to Win™'!C42="Canada", 'CAN Calculations'!E57, IF('Keyspire''s The 4 Ways to Win™'!C42="USA", 'USA Calculations'!E57, ""))</f>
        <v/>
      </c>
      <c r="D72" s="201" t="str">
        <f>IF('Keyspire''s The 4 Ways to Win™'!C42="Canada", 'CAN Calculations'!F57, IF('Keyspire''s The 4 Ways to Win™'!C42="USA", 'USA Calculations'!F57, ""))</f>
        <v/>
      </c>
      <c r="E72" s="201" t="str">
        <f>IF('Keyspire''s The 4 Ways to Win™'!C42="Canada", 'CAN Calculations'!G57, IF('Keyspire''s The 4 Ways to Win™'!C42="USA", 'USA Calculations'!G57, ""))</f>
        <v/>
      </c>
      <c r="F72" s="201" t="str">
        <f>IF('Keyspire''s The 4 Ways to Win™'!C42="Canada", 'CAN Calculations'!H57, IF('Keyspire''s The 4 Ways to Win™'!C42="USA", 'USA Calculations'!H57, ""))</f>
        <v/>
      </c>
    </row>
    <row r="73" spans="2:6" ht="13.9">
      <c r="B73" s="200">
        <v>53</v>
      </c>
      <c r="C73" s="201" t="str">
        <f>IF('Keyspire''s The 4 Ways to Win™'!C42="Canada", 'CAN Calculations'!E58, IF('Keyspire''s The 4 Ways to Win™'!C42="USA", 'USA Calculations'!E58, ""))</f>
        <v/>
      </c>
      <c r="D73" s="201" t="str">
        <f>IF('Keyspire''s The 4 Ways to Win™'!C42="Canada", 'CAN Calculations'!F58, IF('Keyspire''s The 4 Ways to Win™'!C42="USA", 'USA Calculations'!F58, ""))</f>
        <v/>
      </c>
      <c r="E73" s="201" t="str">
        <f>IF('Keyspire''s The 4 Ways to Win™'!C42="Canada", 'CAN Calculations'!G58, IF('Keyspire''s The 4 Ways to Win™'!C42="USA", 'USA Calculations'!G58, ""))</f>
        <v/>
      </c>
      <c r="F73" s="201" t="str">
        <f>IF('Keyspire''s The 4 Ways to Win™'!C42="Canada", 'CAN Calculations'!H58, IF('Keyspire''s The 4 Ways to Win™'!C42="USA", 'USA Calculations'!H58, ""))</f>
        <v/>
      </c>
    </row>
    <row r="74" spans="2:6" ht="13.9">
      <c r="B74" s="200">
        <v>54</v>
      </c>
      <c r="C74" s="201" t="str">
        <f>IF('Keyspire''s The 4 Ways to Win™'!C42="Canada", 'CAN Calculations'!E59, IF('Keyspire''s The 4 Ways to Win™'!C42="USA", 'USA Calculations'!E59, ""))</f>
        <v/>
      </c>
      <c r="D74" s="201" t="str">
        <f>IF('Keyspire''s The 4 Ways to Win™'!C42="Canada", 'CAN Calculations'!F59, IF('Keyspire''s The 4 Ways to Win™'!C42="USA", 'USA Calculations'!F59, ""))</f>
        <v/>
      </c>
      <c r="E74" s="201" t="str">
        <f>IF('Keyspire''s The 4 Ways to Win™'!C42="Canada", 'CAN Calculations'!G59, IF('Keyspire''s The 4 Ways to Win™'!C42="USA", 'USA Calculations'!G59, ""))</f>
        <v/>
      </c>
      <c r="F74" s="201" t="str">
        <f>IF('Keyspire''s The 4 Ways to Win™'!C42="Canada", 'CAN Calculations'!H59, IF('Keyspire''s The 4 Ways to Win™'!C42="USA", 'USA Calculations'!H59, ""))</f>
        <v/>
      </c>
    </row>
    <row r="75" spans="2:6" ht="13.9">
      <c r="B75" s="200">
        <v>55</v>
      </c>
      <c r="C75" s="201" t="str">
        <f>IF('Keyspire''s The 4 Ways to Win™'!C42="Canada", 'CAN Calculations'!E60, IF('Keyspire''s The 4 Ways to Win™'!C42="USA", 'USA Calculations'!E60, ""))</f>
        <v/>
      </c>
      <c r="D75" s="201" t="str">
        <f>IF('Keyspire''s The 4 Ways to Win™'!C42="Canada", 'CAN Calculations'!F60, IF('Keyspire''s The 4 Ways to Win™'!C42="USA", 'USA Calculations'!F60, ""))</f>
        <v/>
      </c>
      <c r="E75" s="201" t="str">
        <f>IF('Keyspire''s The 4 Ways to Win™'!C42="Canada", 'CAN Calculations'!G60, IF('Keyspire''s The 4 Ways to Win™'!C42="USA", 'USA Calculations'!G60, ""))</f>
        <v/>
      </c>
      <c r="F75" s="201" t="str">
        <f>IF('Keyspire''s The 4 Ways to Win™'!C42="Canada", 'CAN Calculations'!H60, IF('Keyspire''s The 4 Ways to Win™'!C42="USA", 'USA Calculations'!H60, ""))</f>
        <v/>
      </c>
    </row>
    <row r="76" spans="2:6" ht="13.9">
      <c r="B76" s="200">
        <v>56</v>
      </c>
      <c r="C76" s="201" t="str">
        <f>IF('Keyspire''s The 4 Ways to Win™'!C42="Canada", 'CAN Calculations'!E61, IF('Keyspire''s The 4 Ways to Win™'!C42="USA", 'USA Calculations'!E61, ""))</f>
        <v/>
      </c>
      <c r="D76" s="201" t="str">
        <f>IF('Keyspire''s The 4 Ways to Win™'!C42="Canada", 'CAN Calculations'!F61, IF('Keyspire''s The 4 Ways to Win™'!C42="USA", 'USA Calculations'!F61, ""))</f>
        <v/>
      </c>
      <c r="E76" s="201" t="str">
        <f>IF('Keyspire''s The 4 Ways to Win™'!C42="Canada", 'CAN Calculations'!G61, IF('Keyspire''s The 4 Ways to Win™'!C42="USA", 'USA Calculations'!G61, ""))</f>
        <v/>
      </c>
      <c r="F76" s="201" t="str">
        <f>IF('Keyspire''s The 4 Ways to Win™'!C42="Canada", 'CAN Calculations'!H61, IF('Keyspire''s The 4 Ways to Win™'!C42="USA", 'USA Calculations'!H61, ""))</f>
        <v/>
      </c>
    </row>
    <row r="77" spans="2:6" ht="13.9">
      <c r="B77" s="200">
        <v>57</v>
      </c>
      <c r="C77" s="201" t="str">
        <f>IF('Keyspire''s The 4 Ways to Win™'!C42="Canada", 'CAN Calculations'!E62, IF('Keyspire''s The 4 Ways to Win™'!C42="USA", 'USA Calculations'!E62, ""))</f>
        <v/>
      </c>
      <c r="D77" s="201" t="str">
        <f>IF('Keyspire''s The 4 Ways to Win™'!C42="Canada", 'CAN Calculations'!F62, IF('Keyspire''s The 4 Ways to Win™'!C42="USA", 'USA Calculations'!F62, ""))</f>
        <v/>
      </c>
      <c r="E77" s="201" t="str">
        <f>IF('Keyspire''s The 4 Ways to Win™'!C42="Canada", 'CAN Calculations'!G62, IF('Keyspire''s The 4 Ways to Win™'!C42="USA", 'USA Calculations'!G62, ""))</f>
        <v/>
      </c>
      <c r="F77" s="201" t="str">
        <f>IF('Keyspire''s The 4 Ways to Win™'!C42="Canada", 'CAN Calculations'!H62, IF('Keyspire''s The 4 Ways to Win™'!C42="USA", 'USA Calculations'!H62, ""))</f>
        <v/>
      </c>
    </row>
    <row r="78" spans="2:6" ht="13.9">
      <c r="B78" s="200">
        <v>58</v>
      </c>
      <c r="C78" s="201" t="str">
        <f>IF('Keyspire''s The 4 Ways to Win™'!C42="Canada", 'CAN Calculations'!E63, IF('Keyspire''s The 4 Ways to Win™'!C42="USA", 'USA Calculations'!E63, ""))</f>
        <v/>
      </c>
      <c r="D78" s="201" t="str">
        <f>IF('Keyspire''s The 4 Ways to Win™'!C42="Canada", 'CAN Calculations'!F63, IF('Keyspire''s The 4 Ways to Win™'!C42="USA", 'USA Calculations'!F63, ""))</f>
        <v/>
      </c>
      <c r="E78" s="201" t="str">
        <f>IF('Keyspire''s The 4 Ways to Win™'!C42="Canada", 'CAN Calculations'!G63, IF('Keyspire''s The 4 Ways to Win™'!C42="USA", 'USA Calculations'!G63, ""))</f>
        <v/>
      </c>
      <c r="F78" s="201" t="str">
        <f>IF('Keyspire''s The 4 Ways to Win™'!C42="Canada", 'CAN Calculations'!H63, IF('Keyspire''s The 4 Ways to Win™'!C42="USA", 'USA Calculations'!H63, ""))</f>
        <v/>
      </c>
    </row>
    <row r="79" spans="2:6" ht="13.9">
      <c r="B79" s="200">
        <v>59</v>
      </c>
      <c r="C79" s="201" t="str">
        <f>IF('Keyspire''s The 4 Ways to Win™'!C42="Canada", 'CAN Calculations'!E64, IF('Keyspire''s The 4 Ways to Win™'!C42="USA", 'USA Calculations'!E64, ""))</f>
        <v/>
      </c>
      <c r="D79" s="201" t="str">
        <f>IF('Keyspire''s The 4 Ways to Win™'!C42="Canada", 'CAN Calculations'!F64, IF('Keyspire''s The 4 Ways to Win™'!C42="USA", 'USA Calculations'!F64, ""))</f>
        <v/>
      </c>
      <c r="E79" s="201" t="str">
        <f>IF('Keyspire''s The 4 Ways to Win™'!C42="Canada", 'CAN Calculations'!G64, IF('Keyspire''s The 4 Ways to Win™'!C42="USA", 'USA Calculations'!G64, ""))</f>
        <v/>
      </c>
      <c r="F79" s="201" t="str">
        <f>IF('Keyspire''s The 4 Ways to Win™'!C42="Canada", 'CAN Calculations'!H64, IF('Keyspire''s The 4 Ways to Win™'!C42="USA", 'USA Calculations'!H64, ""))</f>
        <v/>
      </c>
    </row>
    <row r="80" spans="2:6" ht="13.9">
      <c r="B80" s="200">
        <v>60</v>
      </c>
      <c r="C80" s="201" t="str">
        <f>IF('Keyspire''s The 4 Ways to Win™'!C42="Canada", 'CAN Calculations'!E65, IF('Keyspire''s The 4 Ways to Win™'!C42="USA", 'USA Calculations'!E65, ""))</f>
        <v/>
      </c>
      <c r="D80" s="201" t="str">
        <f>IF('Keyspire''s The 4 Ways to Win™'!C42="Canada", 'CAN Calculations'!F65, IF('Keyspire''s The 4 Ways to Win™'!C42="USA", 'USA Calculations'!F65, ""))</f>
        <v/>
      </c>
      <c r="E80" s="201" t="str">
        <f>IF('Keyspire''s The 4 Ways to Win™'!C42="Canada", 'CAN Calculations'!G65, IF('Keyspire''s The 4 Ways to Win™'!C42="USA", 'USA Calculations'!G65, ""))</f>
        <v/>
      </c>
      <c r="F80" s="201" t="str">
        <f>IF('Keyspire''s The 4 Ways to Win™'!C42="Canada", 'CAN Calculations'!H65, IF('Keyspire''s The 4 Ways to Win™'!C42="USA", 'USA Calculations'!H65, ""))</f>
        <v/>
      </c>
    </row>
  </sheetData>
  <sheetProtection algorithmName="SHA-512" hashValue="vfLkSxJ+D20P+2Tp+WpCVskTlmOtCeFnB8/o8sX5h6OAL1vq/GdNnGUgpt0DTpRx6LAZdvdWKqq3GF6XcOQ5OA==" saltValue="02TqGsczG2u0A18LZAD/3A==" spinCount="100000" sheet="1" objects="1" scenarios="1"/>
  <mergeCells count="2">
    <mergeCell ref="B16:F17"/>
    <mergeCell ref="I8:I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30EFE-13FB-4942-BF4D-E21BD9F72803}">
  <dimension ref="A1:N76"/>
  <sheetViews>
    <sheetView zoomScale="70" zoomScaleNormal="70" workbookViewId="0">
      <selection activeCell="D1" sqref="D1"/>
    </sheetView>
  </sheetViews>
  <sheetFormatPr defaultColWidth="9.140625" defaultRowHeight="14.25" customHeight="1"/>
  <cols>
    <col min="1" max="1" width="40" style="1" customWidth="1"/>
    <col min="2" max="2" width="18" style="1" customWidth="1"/>
    <col min="3" max="3" width="8.7109375" style="1" customWidth="1"/>
    <col min="4" max="4" width="18.42578125" style="2" customWidth="1"/>
    <col min="5" max="5" width="15.42578125" style="1" customWidth="1"/>
    <col min="6" max="6" width="15.28515625" style="1" customWidth="1"/>
    <col min="7" max="7" width="15.42578125" style="1" customWidth="1"/>
    <col min="8" max="8" width="15.7109375" style="1" customWidth="1"/>
    <col min="9" max="9" width="8.7109375" style="1"/>
    <col min="10" max="10" width="18.42578125" style="1" customWidth="1"/>
    <col min="11" max="11" width="15.42578125" style="1" customWidth="1"/>
    <col min="12" max="12" width="15.28515625" style="1" customWidth="1"/>
    <col min="13" max="13" width="15.42578125" style="1" customWidth="1"/>
    <col min="14" max="14" width="15.7109375" style="1" customWidth="1"/>
    <col min="15" max="16384" width="9.140625" style="1"/>
  </cols>
  <sheetData>
    <row r="1" spans="1:14" ht="18" customHeight="1">
      <c r="A1" s="218" t="s">
        <v>85</v>
      </c>
      <c r="B1" s="219"/>
      <c r="C1" s="20"/>
      <c r="D1" s="222" t="s">
        <v>86</v>
      </c>
      <c r="E1" s="223"/>
      <c r="F1" s="223"/>
      <c r="G1" s="223"/>
      <c r="H1" s="223"/>
    </row>
    <row r="2" spans="1:14" ht="17.649999999999999">
      <c r="A2" s="220"/>
      <c r="B2" s="221"/>
      <c r="C2" s="20"/>
      <c r="D2" s="224"/>
      <c r="E2" s="223"/>
      <c r="F2" s="223"/>
      <c r="G2" s="223"/>
      <c r="H2" s="223"/>
      <c r="K2" s="2"/>
    </row>
    <row r="3" spans="1:14" ht="13.9">
      <c r="A3" s="225"/>
      <c r="B3" s="226"/>
      <c r="C3" s="11"/>
      <c r="K3" s="2"/>
    </row>
    <row r="4" spans="1:14" ht="14.1">
      <c r="A4" s="19" t="s">
        <v>87</v>
      </c>
      <c r="B4" s="18"/>
      <c r="C4" s="11"/>
      <c r="D4" s="17" t="s">
        <v>80</v>
      </c>
      <c r="E4" s="16" t="s">
        <v>81</v>
      </c>
      <c r="F4" s="15" t="s">
        <v>82</v>
      </c>
      <c r="G4" s="15" t="s">
        <v>83</v>
      </c>
      <c r="H4" s="15" t="s">
        <v>84</v>
      </c>
      <c r="K4" s="2"/>
    </row>
    <row r="5" spans="1:14" ht="13.9">
      <c r="A5" s="1" t="s">
        <v>41</v>
      </c>
      <c r="B5" s="14">
        <f>'Keyspire''s The 4 Ways to Win™'!C39</f>
        <v>0</v>
      </c>
      <c r="C5" s="13"/>
      <c r="D5" s="12">
        <v>0</v>
      </c>
      <c r="E5" s="11"/>
      <c r="H5" s="10">
        <f>B5</f>
        <v>0</v>
      </c>
    </row>
    <row r="6" spans="1:14" ht="13.9">
      <c r="A6" s="1" t="s">
        <v>43</v>
      </c>
      <c r="B6" s="9">
        <f>'Keyspire''s The 4 Ways to Win™'!C41</f>
        <v>0</v>
      </c>
      <c r="D6" s="8">
        <v>1</v>
      </c>
      <c r="E6" s="3" t="e">
        <f t="shared" ref="E6:E65" si="0">PMT(B$13,B$7*B$8,-B$5)</f>
        <v>#NUM!</v>
      </c>
      <c r="F6" s="3" t="e">
        <f t="shared" ref="F6:F37" si="1">IPMT(B$13,D6,B$7*B$8,-B$5)</f>
        <v>#NUM!</v>
      </c>
      <c r="G6" s="3" t="e">
        <f t="shared" ref="G6:G37" si="2">PPMT(B$13,D6,B$7*B$8,-B$5)</f>
        <v>#NUM!</v>
      </c>
      <c r="H6" s="4" t="e">
        <f t="shared" ref="H6:H65" si="3">H5-G6</f>
        <v>#NUM!</v>
      </c>
    </row>
    <row r="7" spans="1:14" ht="14.1">
      <c r="A7" s="1" t="s">
        <v>88</v>
      </c>
      <c r="B7" s="1">
        <f>'Keyspire''s The 4 Ways to Win™'!C40</f>
        <v>0</v>
      </c>
      <c r="D7" s="5">
        <v>2</v>
      </c>
      <c r="E7" s="3" t="e">
        <f t="shared" si="0"/>
        <v>#NUM!</v>
      </c>
      <c r="F7" s="3" t="e">
        <f t="shared" si="1"/>
        <v>#NUM!</v>
      </c>
      <c r="G7" s="3" t="e">
        <f t="shared" si="2"/>
        <v>#NUM!</v>
      </c>
      <c r="H7" s="4" t="e">
        <f t="shared" si="3"/>
        <v>#NUM!</v>
      </c>
      <c r="J7" s="28"/>
      <c r="K7" s="29"/>
      <c r="L7" s="30"/>
      <c r="M7" s="30"/>
      <c r="N7" s="29"/>
    </row>
    <row r="8" spans="1:14" ht="13.9">
      <c r="A8" s="1" t="s">
        <v>89</v>
      </c>
      <c r="B8" s="1">
        <v>12</v>
      </c>
      <c r="D8" s="5">
        <v>3</v>
      </c>
      <c r="E8" s="3" t="e">
        <f t="shared" si="0"/>
        <v>#NUM!</v>
      </c>
      <c r="F8" s="3" t="e">
        <f t="shared" si="1"/>
        <v>#NUM!</v>
      </c>
      <c r="G8" s="3" t="e">
        <f t="shared" si="2"/>
        <v>#NUM!</v>
      </c>
      <c r="H8" s="4" t="e">
        <f t="shared" si="3"/>
        <v>#NUM!</v>
      </c>
    </row>
    <row r="9" spans="1:14" ht="13.9">
      <c r="A9" s="1" t="s">
        <v>90</v>
      </c>
      <c r="B9" s="1">
        <v>2</v>
      </c>
      <c r="D9" s="5">
        <v>4</v>
      </c>
      <c r="E9" s="3" t="e">
        <f t="shared" si="0"/>
        <v>#NUM!</v>
      </c>
      <c r="F9" s="3" t="e">
        <f t="shared" si="1"/>
        <v>#NUM!</v>
      </c>
      <c r="G9" s="3" t="e">
        <f t="shared" si="2"/>
        <v>#NUM!</v>
      </c>
      <c r="H9" s="4" t="e">
        <f t="shared" si="3"/>
        <v>#NUM!</v>
      </c>
    </row>
    <row r="10" spans="1:14" ht="13.9">
      <c r="A10" s="1" t="s">
        <v>91</v>
      </c>
      <c r="B10" s="1">
        <v>12</v>
      </c>
      <c r="D10" s="5">
        <v>5</v>
      </c>
      <c r="E10" s="3" t="e">
        <f t="shared" si="0"/>
        <v>#NUM!</v>
      </c>
      <c r="F10" s="3" t="e">
        <f t="shared" si="1"/>
        <v>#NUM!</v>
      </c>
      <c r="G10" s="3" t="e">
        <f t="shared" si="2"/>
        <v>#NUM!</v>
      </c>
      <c r="H10" s="4" t="e">
        <f t="shared" si="3"/>
        <v>#NUM!</v>
      </c>
    </row>
    <row r="11" spans="1:14" ht="13.9">
      <c r="A11" s="1" t="s">
        <v>92</v>
      </c>
      <c r="B11" s="1">
        <f>SUM(B7*B8)</f>
        <v>0</v>
      </c>
      <c r="D11" s="5">
        <v>6</v>
      </c>
      <c r="E11" s="3" t="e">
        <f t="shared" si="0"/>
        <v>#NUM!</v>
      </c>
      <c r="F11" s="3" t="e">
        <f t="shared" si="1"/>
        <v>#NUM!</v>
      </c>
      <c r="G11" s="3" t="e">
        <f t="shared" si="2"/>
        <v>#NUM!</v>
      </c>
      <c r="H11" s="4" t="e">
        <f t="shared" si="3"/>
        <v>#NUM!</v>
      </c>
    </row>
    <row r="12" spans="1:14" ht="13.9">
      <c r="D12" s="5">
        <v>7</v>
      </c>
      <c r="E12" s="3" t="e">
        <f t="shared" si="0"/>
        <v>#NUM!</v>
      </c>
      <c r="F12" s="3" t="e">
        <f t="shared" si="1"/>
        <v>#NUM!</v>
      </c>
      <c r="G12" s="3" t="e">
        <f t="shared" si="2"/>
        <v>#NUM!</v>
      </c>
      <c r="H12" s="4" t="e">
        <f t="shared" si="3"/>
        <v>#NUM!</v>
      </c>
    </row>
    <row r="13" spans="1:14" ht="13.9">
      <c r="A13" s="1" t="s">
        <v>93</v>
      </c>
      <c r="B13" s="1">
        <f>(1+B6/B10)^(B10/B8)-1</f>
        <v>0</v>
      </c>
      <c r="D13" s="5">
        <v>8</v>
      </c>
      <c r="E13" s="3" t="e">
        <f t="shared" si="0"/>
        <v>#NUM!</v>
      </c>
      <c r="F13" s="3" t="e">
        <f t="shared" si="1"/>
        <v>#NUM!</v>
      </c>
      <c r="G13" s="3" t="e">
        <f t="shared" si="2"/>
        <v>#NUM!</v>
      </c>
      <c r="H13" s="4" t="e">
        <f t="shared" si="3"/>
        <v>#NUM!</v>
      </c>
    </row>
    <row r="14" spans="1:14" ht="13.9">
      <c r="D14" s="5">
        <v>9</v>
      </c>
      <c r="E14" s="3" t="e">
        <f t="shared" si="0"/>
        <v>#NUM!</v>
      </c>
      <c r="F14" s="3" t="e">
        <f t="shared" si="1"/>
        <v>#NUM!</v>
      </c>
      <c r="G14" s="3" t="e">
        <f t="shared" si="2"/>
        <v>#NUM!</v>
      </c>
      <c r="H14" s="4" t="e">
        <f t="shared" si="3"/>
        <v>#NUM!</v>
      </c>
    </row>
    <row r="15" spans="1:14" ht="17.649999999999999">
      <c r="A15" s="7" t="s">
        <v>47</v>
      </c>
      <c r="B15" s="6" t="e">
        <f>-PMT(B13,B8*B7,B5)</f>
        <v>#NUM!</v>
      </c>
      <c r="D15" s="5">
        <v>10</v>
      </c>
      <c r="E15" s="3" t="e">
        <f t="shared" si="0"/>
        <v>#NUM!</v>
      </c>
      <c r="F15" s="3" t="e">
        <f t="shared" si="1"/>
        <v>#NUM!</v>
      </c>
      <c r="G15" s="3" t="e">
        <f t="shared" si="2"/>
        <v>#NUM!</v>
      </c>
      <c r="H15" s="4" t="e">
        <f t="shared" si="3"/>
        <v>#NUM!</v>
      </c>
    </row>
    <row r="16" spans="1:14" ht="13.9">
      <c r="D16" s="5">
        <v>11</v>
      </c>
      <c r="E16" s="3" t="e">
        <f t="shared" si="0"/>
        <v>#NUM!</v>
      </c>
      <c r="F16" s="3" t="e">
        <f t="shared" si="1"/>
        <v>#NUM!</v>
      </c>
      <c r="G16" s="3" t="e">
        <f t="shared" si="2"/>
        <v>#NUM!</v>
      </c>
      <c r="H16" s="4" t="e">
        <f t="shared" si="3"/>
        <v>#NUM!</v>
      </c>
    </row>
    <row r="17" spans="1:8" ht="13.9">
      <c r="B17" s="3"/>
      <c r="D17" s="5">
        <v>12</v>
      </c>
      <c r="E17" s="3" t="e">
        <f t="shared" si="0"/>
        <v>#NUM!</v>
      </c>
      <c r="F17" s="3" t="e">
        <f t="shared" si="1"/>
        <v>#NUM!</v>
      </c>
      <c r="G17" s="3" t="e">
        <f t="shared" si="2"/>
        <v>#NUM!</v>
      </c>
      <c r="H17" s="4" t="e">
        <f t="shared" si="3"/>
        <v>#NUM!</v>
      </c>
    </row>
    <row r="18" spans="1:8" ht="13.9">
      <c r="A18" s="31"/>
      <c r="B18" s="3"/>
      <c r="D18" s="5">
        <v>13</v>
      </c>
      <c r="E18" s="3" t="e">
        <f t="shared" si="0"/>
        <v>#NUM!</v>
      </c>
      <c r="F18" s="3" t="e">
        <f t="shared" si="1"/>
        <v>#NUM!</v>
      </c>
      <c r="G18" s="3" t="e">
        <f t="shared" si="2"/>
        <v>#NUM!</v>
      </c>
      <c r="H18" s="4" t="e">
        <f t="shared" si="3"/>
        <v>#NUM!</v>
      </c>
    </row>
    <row r="19" spans="1:8" ht="17.649999999999999">
      <c r="A19" s="227"/>
      <c r="B19" s="227"/>
      <c r="D19" s="5">
        <v>14</v>
      </c>
      <c r="E19" s="3" t="e">
        <f t="shared" si="0"/>
        <v>#NUM!</v>
      </c>
      <c r="F19" s="3" t="e">
        <f t="shared" si="1"/>
        <v>#NUM!</v>
      </c>
      <c r="G19" s="3" t="e">
        <f t="shared" si="2"/>
        <v>#NUM!</v>
      </c>
      <c r="H19" s="4" t="e">
        <f t="shared" si="3"/>
        <v>#NUM!</v>
      </c>
    </row>
    <row r="20" spans="1:8" ht="13.9">
      <c r="D20" s="5">
        <v>15</v>
      </c>
      <c r="E20" s="3" t="e">
        <f t="shared" si="0"/>
        <v>#NUM!</v>
      </c>
      <c r="F20" s="3" t="e">
        <f t="shared" si="1"/>
        <v>#NUM!</v>
      </c>
      <c r="G20" s="3" t="e">
        <f t="shared" si="2"/>
        <v>#NUM!</v>
      </c>
      <c r="H20" s="4" t="e">
        <f t="shared" si="3"/>
        <v>#NUM!</v>
      </c>
    </row>
    <row r="21" spans="1:8" ht="13.9">
      <c r="B21" s="32"/>
      <c r="D21" s="5">
        <v>16</v>
      </c>
      <c r="E21" s="3" t="e">
        <f t="shared" si="0"/>
        <v>#NUM!</v>
      </c>
      <c r="F21" s="3" t="e">
        <f t="shared" si="1"/>
        <v>#NUM!</v>
      </c>
      <c r="G21" s="3" t="e">
        <f t="shared" si="2"/>
        <v>#NUM!</v>
      </c>
      <c r="H21" s="4" t="e">
        <f t="shared" si="3"/>
        <v>#NUM!</v>
      </c>
    </row>
    <row r="22" spans="1:8" ht="13.9">
      <c r="B22" s="32"/>
      <c r="D22" s="5">
        <v>17</v>
      </c>
      <c r="E22" s="3" t="e">
        <f t="shared" si="0"/>
        <v>#NUM!</v>
      </c>
      <c r="F22" s="3" t="e">
        <f t="shared" si="1"/>
        <v>#NUM!</v>
      </c>
      <c r="G22" s="3" t="e">
        <f t="shared" si="2"/>
        <v>#NUM!</v>
      </c>
      <c r="H22" s="4" t="e">
        <f t="shared" si="3"/>
        <v>#NUM!</v>
      </c>
    </row>
    <row r="23" spans="1:8" ht="13.9">
      <c r="B23" s="32"/>
      <c r="D23" s="5">
        <v>18</v>
      </c>
      <c r="E23" s="3" t="e">
        <f t="shared" si="0"/>
        <v>#NUM!</v>
      </c>
      <c r="F23" s="3" t="e">
        <f t="shared" si="1"/>
        <v>#NUM!</v>
      </c>
      <c r="G23" s="3" t="e">
        <f t="shared" si="2"/>
        <v>#NUM!</v>
      </c>
      <c r="H23" s="4" t="e">
        <f t="shared" si="3"/>
        <v>#NUM!</v>
      </c>
    </row>
    <row r="24" spans="1:8" ht="13.9">
      <c r="B24" s="32"/>
      <c r="D24" s="5">
        <v>19</v>
      </c>
      <c r="E24" s="3" t="e">
        <f t="shared" si="0"/>
        <v>#NUM!</v>
      </c>
      <c r="F24" s="3" t="e">
        <f t="shared" si="1"/>
        <v>#NUM!</v>
      </c>
      <c r="G24" s="3" t="e">
        <f t="shared" si="2"/>
        <v>#NUM!</v>
      </c>
      <c r="H24" s="4" t="e">
        <f t="shared" si="3"/>
        <v>#NUM!</v>
      </c>
    </row>
    <row r="25" spans="1:8" ht="13.9">
      <c r="D25" s="5">
        <v>20</v>
      </c>
      <c r="E25" s="3" t="e">
        <f t="shared" si="0"/>
        <v>#NUM!</v>
      </c>
      <c r="F25" s="3" t="e">
        <f t="shared" si="1"/>
        <v>#NUM!</v>
      </c>
      <c r="G25" s="3" t="e">
        <f t="shared" si="2"/>
        <v>#NUM!</v>
      </c>
      <c r="H25" s="4" t="e">
        <f t="shared" si="3"/>
        <v>#NUM!</v>
      </c>
    </row>
    <row r="26" spans="1:8" ht="14.1">
      <c r="A26" s="29"/>
      <c r="B26" s="33"/>
      <c r="D26" s="5">
        <v>21</v>
      </c>
      <c r="E26" s="3" t="e">
        <f t="shared" si="0"/>
        <v>#NUM!</v>
      </c>
      <c r="F26" s="3" t="e">
        <f t="shared" si="1"/>
        <v>#NUM!</v>
      </c>
      <c r="G26" s="3" t="e">
        <f t="shared" si="2"/>
        <v>#NUM!</v>
      </c>
      <c r="H26" s="4" t="e">
        <f t="shared" si="3"/>
        <v>#NUM!</v>
      </c>
    </row>
    <row r="27" spans="1:8" ht="13.9">
      <c r="D27" s="5">
        <v>22</v>
      </c>
      <c r="E27" s="3" t="e">
        <f t="shared" si="0"/>
        <v>#NUM!</v>
      </c>
      <c r="F27" s="3" t="e">
        <f t="shared" si="1"/>
        <v>#NUM!</v>
      </c>
      <c r="G27" s="3" t="e">
        <f t="shared" si="2"/>
        <v>#NUM!</v>
      </c>
      <c r="H27" s="4" t="e">
        <f t="shared" si="3"/>
        <v>#NUM!</v>
      </c>
    </row>
    <row r="28" spans="1:8" ht="13.9">
      <c r="D28" s="5">
        <v>23</v>
      </c>
      <c r="E28" s="3" t="e">
        <f t="shared" si="0"/>
        <v>#NUM!</v>
      </c>
      <c r="F28" s="3" t="e">
        <f t="shared" si="1"/>
        <v>#NUM!</v>
      </c>
      <c r="G28" s="3" t="e">
        <f t="shared" si="2"/>
        <v>#NUM!</v>
      </c>
      <c r="H28" s="4" t="e">
        <f t="shared" si="3"/>
        <v>#NUM!</v>
      </c>
    </row>
    <row r="29" spans="1:8" ht="13.9">
      <c r="D29" s="5">
        <v>24</v>
      </c>
      <c r="E29" s="3" t="e">
        <f t="shared" si="0"/>
        <v>#NUM!</v>
      </c>
      <c r="F29" s="3" t="e">
        <f t="shared" si="1"/>
        <v>#NUM!</v>
      </c>
      <c r="G29" s="3" t="e">
        <f t="shared" si="2"/>
        <v>#NUM!</v>
      </c>
      <c r="H29" s="4" t="e">
        <f t="shared" si="3"/>
        <v>#NUM!</v>
      </c>
    </row>
    <row r="30" spans="1:8" ht="13.9">
      <c r="D30" s="5">
        <v>25</v>
      </c>
      <c r="E30" s="3" t="e">
        <f t="shared" si="0"/>
        <v>#NUM!</v>
      </c>
      <c r="F30" s="3" t="e">
        <f t="shared" si="1"/>
        <v>#NUM!</v>
      </c>
      <c r="G30" s="3" t="e">
        <f t="shared" si="2"/>
        <v>#NUM!</v>
      </c>
      <c r="H30" s="4" t="e">
        <f t="shared" si="3"/>
        <v>#NUM!</v>
      </c>
    </row>
    <row r="31" spans="1:8" ht="13.9">
      <c r="D31" s="5">
        <v>26</v>
      </c>
      <c r="E31" s="3" t="e">
        <f t="shared" si="0"/>
        <v>#NUM!</v>
      </c>
      <c r="F31" s="3" t="e">
        <f t="shared" si="1"/>
        <v>#NUM!</v>
      </c>
      <c r="G31" s="3" t="e">
        <f t="shared" si="2"/>
        <v>#NUM!</v>
      </c>
      <c r="H31" s="4" t="e">
        <f t="shared" si="3"/>
        <v>#NUM!</v>
      </c>
    </row>
    <row r="32" spans="1:8" ht="13.9">
      <c r="D32" s="5">
        <v>27</v>
      </c>
      <c r="E32" s="3" t="e">
        <f t="shared" si="0"/>
        <v>#NUM!</v>
      </c>
      <c r="F32" s="3" t="e">
        <f t="shared" si="1"/>
        <v>#NUM!</v>
      </c>
      <c r="G32" s="3" t="e">
        <f t="shared" si="2"/>
        <v>#NUM!</v>
      </c>
      <c r="H32" s="4" t="e">
        <f t="shared" si="3"/>
        <v>#NUM!</v>
      </c>
    </row>
    <row r="33" spans="4:8" ht="13.9">
      <c r="D33" s="5">
        <v>28</v>
      </c>
      <c r="E33" s="3" t="e">
        <f t="shared" si="0"/>
        <v>#NUM!</v>
      </c>
      <c r="F33" s="3" t="e">
        <f t="shared" si="1"/>
        <v>#NUM!</v>
      </c>
      <c r="G33" s="3" t="e">
        <f t="shared" si="2"/>
        <v>#NUM!</v>
      </c>
      <c r="H33" s="4" t="e">
        <f t="shared" si="3"/>
        <v>#NUM!</v>
      </c>
    </row>
    <row r="34" spans="4:8" ht="13.9">
      <c r="D34" s="5">
        <v>29</v>
      </c>
      <c r="E34" s="3" t="e">
        <f t="shared" si="0"/>
        <v>#NUM!</v>
      </c>
      <c r="F34" s="3" t="e">
        <f t="shared" si="1"/>
        <v>#NUM!</v>
      </c>
      <c r="G34" s="3" t="e">
        <f t="shared" si="2"/>
        <v>#NUM!</v>
      </c>
      <c r="H34" s="4" t="e">
        <f t="shared" si="3"/>
        <v>#NUM!</v>
      </c>
    </row>
    <row r="35" spans="4:8" ht="13.9">
      <c r="D35" s="5">
        <v>30</v>
      </c>
      <c r="E35" s="3" t="e">
        <f t="shared" si="0"/>
        <v>#NUM!</v>
      </c>
      <c r="F35" s="3" t="e">
        <f t="shared" si="1"/>
        <v>#NUM!</v>
      </c>
      <c r="G35" s="3" t="e">
        <f t="shared" si="2"/>
        <v>#NUM!</v>
      </c>
      <c r="H35" s="4" t="e">
        <f t="shared" si="3"/>
        <v>#NUM!</v>
      </c>
    </row>
    <row r="36" spans="4:8" ht="13.9">
      <c r="D36" s="5">
        <v>31</v>
      </c>
      <c r="E36" s="3" t="e">
        <f t="shared" si="0"/>
        <v>#NUM!</v>
      </c>
      <c r="F36" s="3" t="e">
        <f t="shared" si="1"/>
        <v>#NUM!</v>
      </c>
      <c r="G36" s="3" t="e">
        <f t="shared" si="2"/>
        <v>#NUM!</v>
      </c>
      <c r="H36" s="4" t="e">
        <f t="shared" si="3"/>
        <v>#NUM!</v>
      </c>
    </row>
    <row r="37" spans="4:8" ht="13.9">
      <c r="D37" s="5">
        <v>32</v>
      </c>
      <c r="E37" s="3" t="e">
        <f t="shared" si="0"/>
        <v>#NUM!</v>
      </c>
      <c r="F37" s="3" t="e">
        <f t="shared" si="1"/>
        <v>#NUM!</v>
      </c>
      <c r="G37" s="3" t="e">
        <f t="shared" si="2"/>
        <v>#NUM!</v>
      </c>
      <c r="H37" s="4" t="e">
        <f t="shared" si="3"/>
        <v>#NUM!</v>
      </c>
    </row>
    <row r="38" spans="4:8" ht="13.9">
      <c r="D38" s="5">
        <v>33</v>
      </c>
      <c r="E38" s="3" t="e">
        <f t="shared" si="0"/>
        <v>#NUM!</v>
      </c>
      <c r="F38" s="3" t="e">
        <f t="shared" ref="F38:F65" si="4">IPMT(B$13,D38,B$7*B$8,-B$5)</f>
        <v>#NUM!</v>
      </c>
      <c r="G38" s="3" t="e">
        <f t="shared" ref="G38:G65" si="5">PPMT(B$13,D38,B$7*B$8,-B$5)</f>
        <v>#NUM!</v>
      </c>
      <c r="H38" s="4" t="e">
        <f t="shared" si="3"/>
        <v>#NUM!</v>
      </c>
    </row>
    <row r="39" spans="4:8" ht="13.9">
      <c r="D39" s="5">
        <v>34</v>
      </c>
      <c r="E39" s="3" t="e">
        <f t="shared" si="0"/>
        <v>#NUM!</v>
      </c>
      <c r="F39" s="3" t="e">
        <f t="shared" si="4"/>
        <v>#NUM!</v>
      </c>
      <c r="G39" s="3" t="e">
        <f t="shared" si="5"/>
        <v>#NUM!</v>
      </c>
      <c r="H39" s="4" t="e">
        <f t="shared" si="3"/>
        <v>#NUM!</v>
      </c>
    </row>
    <row r="40" spans="4:8" ht="13.9">
      <c r="D40" s="5">
        <v>35</v>
      </c>
      <c r="E40" s="3" t="e">
        <f t="shared" si="0"/>
        <v>#NUM!</v>
      </c>
      <c r="F40" s="3" t="e">
        <f t="shared" si="4"/>
        <v>#NUM!</v>
      </c>
      <c r="G40" s="3" t="e">
        <f t="shared" si="5"/>
        <v>#NUM!</v>
      </c>
      <c r="H40" s="4" t="e">
        <f t="shared" si="3"/>
        <v>#NUM!</v>
      </c>
    </row>
    <row r="41" spans="4:8" ht="13.9">
      <c r="D41" s="5">
        <v>36</v>
      </c>
      <c r="E41" s="3" t="e">
        <f t="shared" si="0"/>
        <v>#NUM!</v>
      </c>
      <c r="F41" s="3" t="e">
        <f t="shared" si="4"/>
        <v>#NUM!</v>
      </c>
      <c r="G41" s="3" t="e">
        <f t="shared" si="5"/>
        <v>#NUM!</v>
      </c>
      <c r="H41" s="4" t="e">
        <f t="shared" si="3"/>
        <v>#NUM!</v>
      </c>
    </row>
    <row r="42" spans="4:8" ht="13.9">
      <c r="D42" s="5">
        <v>37</v>
      </c>
      <c r="E42" s="3" t="e">
        <f t="shared" si="0"/>
        <v>#NUM!</v>
      </c>
      <c r="F42" s="3" t="e">
        <f t="shared" si="4"/>
        <v>#NUM!</v>
      </c>
      <c r="G42" s="3" t="e">
        <f t="shared" si="5"/>
        <v>#NUM!</v>
      </c>
      <c r="H42" s="4" t="e">
        <f t="shared" si="3"/>
        <v>#NUM!</v>
      </c>
    </row>
    <row r="43" spans="4:8" ht="13.9">
      <c r="D43" s="5">
        <v>38</v>
      </c>
      <c r="E43" s="3" t="e">
        <f t="shared" si="0"/>
        <v>#NUM!</v>
      </c>
      <c r="F43" s="3" t="e">
        <f t="shared" si="4"/>
        <v>#NUM!</v>
      </c>
      <c r="G43" s="3" t="e">
        <f t="shared" si="5"/>
        <v>#NUM!</v>
      </c>
      <c r="H43" s="4" t="e">
        <f t="shared" si="3"/>
        <v>#NUM!</v>
      </c>
    </row>
    <row r="44" spans="4:8" ht="13.9">
      <c r="D44" s="5">
        <v>39</v>
      </c>
      <c r="E44" s="3" t="e">
        <f t="shared" si="0"/>
        <v>#NUM!</v>
      </c>
      <c r="F44" s="3" t="e">
        <f t="shared" si="4"/>
        <v>#NUM!</v>
      </c>
      <c r="G44" s="3" t="e">
        <f t="shared" si="5"/>
        <v>#NUM!</v>
      </c>
      <c r="H44" s="4" t="e">
        <f t="shared" si="3"/>
        <v>#NUM!</v>
      </c>
    </row>
    <row r="45" spans="4:8" ht="13.9">
      <c r="D45" s="5">
        <v>40</v>
      </c>
      <c r="E45" s="3" t="e">
        <f t="shared" si="0"/>
        <v>#NUM!</v>
      </c>
      <c r="F45" s="3" t="e">
        <f t="shared" si="4"/>
        <v>#NUM!</v>
      </c>
      <c r="G45" s="3" t="e">
        <f t="shared" si="5"/>
        <v>#NUM!</v>
      </c>
      <c r="H45" s="4" t="e">
        <f t="shared" si="3"/>
        <v>#NUM!</v>
      </c>
    </row>
    <row r="46" spans="4:8" ht="13.9">
      <c r="D46" s="5">
        <v>41</v>
      </c>
      <c r="E46" s="3" t="e">
        <f t="shared" si="0"/>
        <v>#NUM!</v>
      </c>
      <c r="F46" s="3" t="e">
        <f t="shared" si="4"/>
        <v>#NUM!</v>
      </c>
      <c r="G46" s="3" t="e">
        <f t="shared" si="5"/>
        <v>#NUM!</v>
      </c>
      <c r="H46" s="4" t="e">
        <f t="shared" si="3"/>
        <v>#NUM!</v>
      </c>
    </row>
    <row r="47" spans="4:8" ht="13.9">
      <c r="D47" s="5">
        <v>42</v>
      </c>
      <c r="E47" s="3" t="e">
        <f t="shared" si="0"/>
        <v>#NUM!</v>
      </c>
      <c r="F47" s="3" t="e">
        <f t="shared" si="4"/>
        <v>#NUM!</v>
      </c>
      <c r="G47" s="3" t="e">
        <f t="shared" si="5"/>
        <v>#NUM!</v>
      </c>
      <c r="H47" s="4" t="e">
        <f t="shared" si="3"/>
        <v>#NUM!</v>
      </c>
    </row>
    <row r="48" spans="4:8" ht="13.9">
      <c r="D48" s="5">
        <v>43</v>
      </c>
      <c r="E48" s="3" t="e">
        <f t="shared" si="0"/>
        <v>#NUM!</v>
      </c>
      <c r="F48" s="3" t="e">
        <f t="shared" si="4"/>
        <v>#NUM!</v>
      </c>
      <c r="G48" s="3" t="e">
        <f t="shared" si="5"/>
        <v>#NUM!</v>
      </c>
      <c r="H48" s="4" t="e">
        <f t="shared" si="3"/>
        <v>#NUM!</v>
      </c>
    </row>
    <row r="49" spans="4:8" ht="13.9">
      <c r="D49" s="5">
        <v>44</v>
      </c>
      <c r="E49" s="3" t="e">
        <f t="shared" si="0"/>
        <v>#NUM!</v>
      </c>
      <c r="F49" s="3" t="e">
        <f t="shared" si="4"/>
        <v>#NUM!</v>
      </c>
      <c r="G49" s="3" t="e">
        <f t="shared" si="5"/>
        <v>#NUM!</v>
      </c>
      <c r="H49" s="4" t="e">
        <f t="shared" si="3"/>
        <v>#NUM!</v>
      </c>
    </row>
    <row r="50" spans="4:8" ht="13.9">
      <c r="D50" s="5">
        <v>45</v>
      </c>
      <c r="E50" s="3" t="e">
        <f t="shared" si="0"/>
        <v>#NUM!</v>
      </c>
      <c r="F50" s="3" t="e">
        <f t="shared" si="4"/>
        <v>#NUM!</v>
      </c>
      <c r="G50" s="3" t="e">
        <f t="shared" si="5"/>
        <v>#NUM!</v>
      </c>
      <c r="H50" s="4" t="e">
        <f t="shared" si="3"/>
        <v>#NUM!</v>
      </c>
    </row>
    <row r="51" spans="4:8" ht="13.9">
      <c r="D51" s="5">
        <v>46</v>
      </c>
      <c r="E51" s="3" t="e">
        <f t="shared" si="0"/>
        <v>#NUM!</v>
      </c>
      <c r="F51" s="3" t="e">
        <f t="shared" si="4"/>
        <v>#NUM!</v>
      </c>
      <c r="G51" s="3" t="e">
        <f t="shared" si="5"/>
        <v>#NUM!</v>
      </c>
      <c r="H51" s="4" t="e">
        <f t="shared" si="3"/>
        <v>#NUM!</v>
      </c>
    </row>
    <row r="52" spans="4:8" ht="13.9">
      <c r="D52" s="5">
        <v>47</v>
      </c>
      <c r="E52" s="3" t="e">
        <f t="shared" si="0"/>
        <v>#NUM!</v>
      </c>
      <c r="F52" s="3" t="e">
        <f t="shared" si="4"/>
        <v>#NUM!</v>
      </c>
      <c r="G52" s="3" t="e">
        <f t="shared" si="5"/>
        <v>#NUM!</v>
      </c>
      <c r="H52" s="4" t="e">
        <f t="shared" si="3"/>
        <v>#NUM!</v>
      </c>
    </row>
    <row r="53" spans="4:8" ht="13.9">
      <c r="D53" s="5">
        <v>48</v>
      </c>
      <c r="E53" s="3" t="e">
        <f t="shared" si="0"/>
        <v>#NUM!</v>
      </c>
      <c r="F53" s="3" t="e">
        <f t="shared" si="4"/>
        <v>#NUM!</v>
      </c>
      <c r="G53" s="3" t="e">
        <f t="shared" si="5"/>
        <v>#NUM!</v>
      </c>
      <c r="H53" s="4" t="e">
        <f t="shared" si="3"/>
        <v>#NUM!</v>
      </c>
    </row>
    <row r="54" spans="4:8" ht="13.9">
      <c r="D54" s="5">
        <v>49</v>
      </c>
      <c r="E54" s="3" t="e">
        <f t="shared" si="0"/>
        <v>#NUM!</v>
      </c>
      <c r="F54" s="3" t="e">
        <f t="shared" si="4"/>
        <v>#NUM!</v>
      </c>
      <c r="G54" s="3" t="e">
        <f t="shared" si="5"/>
        <v>#NUM!</v>
      </c>
      <c r="H54" s="4" t="e">
        <f t="shared" si="3"/>
        <v>#NUM!</v>
      </c>
    </row>
    <row r="55" spans="4:8" ht="13.9">
      <c r="D55" s="5">
        <v>50</v>
      </c>
      <c r="E55" s="3" t="e">
        <f t="shared" si="0"/>
        <v>#NUM!</v>
      </c>
      <c r="F55" s="3" t="e">
        <f t="shared" si="4"/>
        <v>#NUM!</v>
      </c>
      <c r="G55" s="3" t="e">
        <f t="shared" si="5"/>
        <v>#NUM!</v>
      </c>
      <c r="H55" s="4" t="e">
        <f t="shared" si="3"/>
        <v>#NUM!</v>
      </c>
    </row>
    <row r="56" spans="4:8" ht="13.9">
      <c r="D56" s="5">
        <v>51</v>
      </c>
      <c r="E56" s="3" t="e">
        <f t="shared" si="0"/>
        <v>#NUM!</v>
      </c>
      <c r="F56" s="3" t="e">
        <f t="shared" si="4"/>
        <v>#NUM!</v>
      </c>
      <c r="G56" s="3" t="e">
        <f t="shared" si="5"/>
        <v>#NUM!</v>
      </c>
      <c r="H56" s="4" t="e">
        <f t="shared" si="3"/>
        <v>#NUM!</v>
      </c>
    </row>
    <row r="57" spans="4:8" ht="13.9">
      <c r="D57" s="5">
        <v>52</v>
      </c>
      <c r="E57" s="3" t="e">
        <f t="shared" si="0"/>
        <v>#NUM!</v>
      </c>
      <c r="F57" s="3" t="e">
        <f t="shared" si="4"/>
        <v>#NUM!</v>
      </c>
      <c r="G57" s="3" t="e">
        <f t="shared" si="5"/>
        <v>#NUM!</v>
      </c>
      <c r="H57" s="4" t="e">
        <f t="shared" si="3"/>
        <v>#NUM!</v>
      </c>
    </row>
    <row r="58" spans="4:8" ht="13.9">
      <c r="D58" s="5">
        <v>53</v>
      </c>
      <c r="E58" s="3" t="e">
        <f t="shared" si="0"/>
        <v>#NUM!</v>
      </c>
      <c r="F58" s="3" t="e">
        <f t="shared" si="4"/>
        <v>#NUM!</v>
      </c>
      <c r="G58" s="3" t="e">
        <f t="shared" si="5"/>
        <v>#NUM!</v>
      </c>
      <c r="H58" s="4" t="e">
        <f t="shared" si="3"/>
        <v>#NUM!</v>
      </c>
    </row>
    <row r="59" spans="4:8" ht="13.9">
      <c r="D59" s="5">
        <v>54</v>
      </c>
      <c r="E59" s="3" t="e">
        <f t="shared" si="0"/>
        <v>#NUM!</v>
      </c>
      <c r="F59" s="3" t="e">
        <f t="shared" si="4"/>
        <v>#NUM!</v>
      </c>
      <c r="G59" s="3" t="e">
        <f t="shared" si="5"/>
        <v>#NUM!</v>
      </c>
      <c r="H59" s="4" t="e">
        <f t="shared" si="3"/>
        <v>#NUM!</v>
      </c>
    </row>
    <row r="60" spans="4:8" ht="13.9">
      <c r="D60" s="5">
        <v>55</v>
      </c>
      <c r="E60" s="3" t="e">
        <f t="shared" si="0"/>
        <v>#NUM!</v>
      </c>
      <c r="F60" s="3" t="e">
        <f t="shared" si="4"/>
        <v>#NUM!</v>
      </c>
      <c r="G60" s="3" t="e">
        <f t="shared" si="5"/>
        <v>#NUM!</v>
      </c>
      <c r="H60" s="4" t="e">
        <f t="shared" si="3"/>
        <v>#NUM!</v>
      </c>
    </row>
    <row r="61" spans="4:8" ht="13.9">
      <c r="D61" s="5">
        <v>56</v>
      </c>
      <c r="E61" s="3" t="e">
        <f t="shared" si="0"/>
        <v>#NUM!</v>
      </c>
      <c r="F61" s="3" t="e">
        <f t="shared" si="4"/>
        <v>#NUM!</v>
      </c>
      <c r="G61" s="3" t="e">
        <f t="shared" si="5"/>
        <v>#NUM!</v>
      </c>
      <c r="H61" s="4" t="e">
        <f t="shared" si="3"/>
        <v>#NUM!</v>
      </c>
    </row>
    <row r="62" spans="4:8" ht="13.9">
      <c r="D62" s="5">
        <v>57</v>
      </c>
      <c r="E62" s="3" t="e">
        <f t="shared" si="0"/>
        <v>#NUM!</v>
      </c>
      <c r="F62" s="3" t="e">
        <f t="shared" si="4"/>
        <v>#NUM!</v>
      </c>
      <c r="G62" s="3" t="e">
        <f t="shared" si="5"/>
        <v>#NUM!</v>
      </c>
      <c r="H62" s="4" t="e">
        <f t="shared" si="3"/>
        <v>#NUM!</v>
      </c>
    </row>
    <row r="63" spans="4:8" ht="13.9">
      <c r="D63" s="5">
        <v>58</v>
      </c>
      <c r="E63" s="3" t="e">
        <f t="shared" si="0"/>
        <v>#NUM!</v>
      </c>
      <c r="F63" s="3" t="e">
        <f t="shared" si="4"/>
        <v>#NUM!</v>
      </c>
      <c r="G63" s="3" t="e">
        <f t="shared" si="5"/>
        <v>#NUM!</v>
      </c>
      <c r="H63" s="4" t="e">
        <f t="shared" si="3"/>
        <v>#NUM!</v>
      </c>
    </row>
    <row r="64" spans="4:8" ht="13.9">
      <c r="D64" s="5">
        <v>59</v>
      </c>
      <c r="E64" s="3" t="e">
        <f t="shared" si="0"/>
        <v>#NUM!</v>
      </c>
      <c r="F64" s="3" t="e">
        <f t="shared" si="4"/>
        <v>#NUM!</v>
      </c>
      <c r="G64" s="3" t="e">
        <f t="shared" si="5"/>
        <v>#NUM!</v>
      </c>
      <c r="H64" s="4" t="e">
        <f t="shared" si="3"/>
        <v>#NUM!</v>
      </c>
    </row>
    <row r="65" spans="4:8" ht="13.9">
      <c r="D65" s="5">
        <v>60</v>
      </c>
      <c r="E65" s="3" t="e">
        <f t="shared" si="0"/>
        <v>#NUM!</v>
      </c>
      <c r="F65" s="3" t="e">
        <f t="shared" si="4"/>
        <v>#NUM!</v>
      </c>
      <c r="G65" s="3" t="e">
        <f t="shared" si="5"/>
        <v>#NUM!</v>
      </c>
      <c r="H65" s="4" t="e">
        <f t="shared" si="3"/>
        <v>#NUM!</v>
      </c>
    </row>
    <row r="66" spans="4:8" ht="13.9">
      <c r="D66" s="5"/>
    </row>
    <row r="67" spans="4:8" ht="13.9">
      <c r="D67" s="5"/>
    </row>
    <row r="68" spans="4:8" ht="13.9">
      <c r="D68" s="5"/>
    </row>
    <row r="69" spans="4:8" ht="13.9">
      <c r="D69" s="5"/>
    </row>
    <row r="70" spans="4:8" ht="13.9">
      <c r="D70" s="5"/>
    </row>
    <row r="71" spans="4:8" ht="13.9">
      <c r="D71" s="5"/>
    </row>
    <row r="72" spans="4:8" ht="13.9">
      <c r="D72" s="5"/>
    </row>
    <row r="73" spans="4:8" ht="13.9">
      <c r="D73" s="5"/>
    </row>
    <row r="74" spans="4:8" ht="13.9">
      <c r="D74" s="5"/>
    </row>
    <row r="75" spans="4:8" ht="13.9">
      <c r="D75" s="5"/>
    </row>
    <row r="76" spans="4:8" ht="13.9">
      <c r="D76" s="5"/>
    </row>
  </sheetData>
  <protectedRanges>
    <protectedRange algorithmName="SHA-512" hashValue="TyMoycY6xDrFRQbxGpSqcxt3whzdDACd9qVzkIxE7FTIEjY3rlFQz4tUN3kE3AgAfn0K+k7m4UuFrpm5UNPTfg==" saltValue="spg8mGZ5MEfAFKIS3lgGjA==" spinCount="100000" sqref="A4" name="Range1_2"/>
  </protectedRanges>
  <mergeCells count="4">
    <mergeCell ref="A1:B2"/>
    <mergeCell ref="D1:H2"/>
    <mergeCell ref="A3:B3"/>
    <mergeCell ref="A19:B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C815-AACC-4EC4-835A-2DB7B700C8CB}">
  <dimension ref="A1:N76"/>
  <sheetViews>
    <sheetView zoomScale="70" zoomScaleNormal="70" workbookViewId="0">
      <selection activeCell="E6" sqref="E6"/>
    </sheetView>
  </sheetViews>
  <sheetFormatPr defaultColWidth="8.7109375" defaultRowHeight="13.9"/>
  <cols>
    <col min="1" max="1" width="40" style="1" customWidth="1"/>
    <col min="2" max="2" width="18" style="1" customWidth="1"/>
    <col min="3" max="3" width="9.140625" style="1"/>
    <col min="4" max="4" width="18.42578125" style="2" customWidth="1"/>
    <col min="5" max="5" width="15.42578125" style="1" customWidth="1"/>
    <col min="6" max="6" width="15.28515625" style="1" customWidth="1"/>
    <col min="7" max="7" width="15.42578125" style="1" customWidth="1"/>
    <col min="8" max="8" width="15.7109375" style="1" customWidth="1"/>
    <col min="9" max="9" width="9.140625" style="1"/>
    <col min="10" max="10" width="18.42578125" style="1" customWidth="1"/>
    <col min="11" max="11" width="15.42578125" style="1" customWidth="1"/>
    <col min="12" max="12" width="15.28515625" style="1" customWidth="1"/>
    <col min="13" max="13" width="15.42578125" style="1" customWidth="1"/>
    <col min="14" max="14" width="15.7109375" style="1" customWidth="1"/>
    <col min="15" max="16384" width="8.7109375" style="1"/>
  </cols>
  <sheetData>
    <row r="1" spans="1:14" ht="18" customHeight="1">
      <c r="A1" s="218" t="s">
        <v>85</v>
      </c>
      <c r="B1" s="219"/>
      <c r="C1" s="20"/>
      <c r="D1" s="222" t="s">
        <v>94</v>
      </c>
      <c r="E1" s="223"/>
      <c r="F1" s="223"/>
      <c r="G1" s="223"/>
      <c r="H1" s="223"/>
    </row>
    <row r="2" spans="1:14" ht="17.649999999999999">
      <c r="A2" s="220"/>
      <c r="B2" s="221"/>
      <c r="C2" s="20"/>
      <c r="D2" s="224"/>
      <c r="E2" s="223"/>
      <c r="F2" s="223"/>
      <c r="G2" s="223"/>
      <c r="H2" s="223"/>
      <c r="K2" s="2"/>
    </row>
    <row r="3" spans="1:14">
      <c r="A3" s="225"/>
      <c r="B3" s="226"/>
      <c r="C3" s="11"/>
      <c r="K3" s="2"/>
    </row>
    <row r="4" spans="1:14" ht="14.1">
      <c r="A4" s="19" t="s">
        <v>87</v>
      </c>
      <c r="B4" s="18"/>
      <c r="C4" s="11"/>
      <c r="D4" s="17" t="s">
        <v>80</v>
      </c>
      <c r="E4" s="16" t="s">
        <v>81</v>
      </c>
      <c r="F4" s="15" t="s">
        <v>82</v>
      </c>
      <c r="G4" s="15" t="s">
        <v>83</v>
      </c>
      <c r="H4" s="15" t="s">
        <v>84</v>
      </c>
      <c r="K4" s="2"/>
    </row>
    <row r="5" spans="1:14">
      <c r="A5" s="1" t="s">
        <v>41</v>
      </c>
      <c r="B5" s="14">
        <f>'Keyspire''s The 4 Ways to Win™'!C39</f>
        <v>0</v>
      </c>
      <c r="C5" s="13"/>
      <c r="D5" s="12">
        <v>0</v>
      </c>
      <c r="E5" s="11"/>
      <c r="H5" s="10">
        <f>B5</f>
        <v>0</v>
      </c>
    </row>
    <row r="6" spans="1:14">
      <c r="A6" s="1" t="s">
        <v>43</v>
      </c>
      <c r="B6" s="9">
        <f>'Keyspire''s The 4 Ways to Win™'!C41</f>
        <v>0</v>
      </c>
      <c r="D6" s="8">
        <v>1</v>
      </c>
      <c r="E6" s="3" t="e">
        <f>PMT(B$12,B$7*B$8,-B$5)</f>
        <v>#NUM!</v>
      </c>
      <c r="F6" s="3" t="e">
        <f>IPMT(B$12,D6,B$7*B$8,-B$5)</f>
        <v>#NUM!</v>
      </c>
      <c r="G6" s="3" t="e">
        <f>PPMT(B$12,D6,B$7*B$8,-B$5)</f>
        <v>#NUM!</v>
      </c>
      <c r="H6" s="4" t="e">
        <f t="shared" ref="H6:H65" si="0">H5-G6</f>
        <v>#NUM!</v>
      </c>
    </row>
    <row r="7" spans="1:14" ht="14.1">
      <c r="A7" s="1" t="s">
        <v>88</v>
      </c>
      <c r="B7" s="1">
        <f>'Keyspire''s The 4 Ways to Win™'!C40</f>
        <v>0</v>
      </c>
      <c r="D7" s="5">
        <v>2</v>
      </c>
      <c r="E7" s="3" t="e">
        <f t="shared" ref="E7:E65" si="1">PMT(B$12,B$7*B$8,-B$5)</f>
        <v>#NUM!</v>
      </c>
      <c r="F7" s="3" t="e">
        <f t="shared" ref="F7:F65" si="2">IPMT(B$12,D7,B$7*B$8,-B$5)</f>
        <v>#NUM!</v>
      </c>
      <c r="G7" s="3" t="e">
        <f t="shared" ref="G7:G65" si="3">PPMT(B$12,D7,B$7*B$8,-B$5)</f>
        <v>#NUM!</v>
      </c>
      <c r="H7" s="4" t="e">
        <f t="shared" si="0"/>
        <v>#NUM!</v>
      </c>
      <c r="J7" s="28"/>
      <c r="K7" s="29"/>
      <c r="L7" s="30"/>
      <c r="M7" s="30"/>
      <c r="N7" s="29"/>
    </row>
    <row r="8" spans="1:14">
      <c r="A8" s="1" t="s">
        <v>89</v>
      </c>
      <c r="B8" s="1">
        <v>12</v>
      </c>
      <c r="D8" s="5">
        <v>3</v>
      </c>
      <c r="E8" s="3" t="e">
        <f t="shared" si="1"/>
        <v>#NUM!</v>
      </c>
      <c r="F8" s="3" t="e">
        <f t="shared" si="2"/>
        <v>#NUM!</v>
      </c>
      <c r="G8" s="3" t="e">
        <f t="shared" si="3"/>
        <v>#NUM!</v>
      </c>
      <c r="H8" s="4" t="e">
        <f t="shared" si="0"/>
        <v>#NUM!</v>
      </c>
    </row>
    <row r="9" spans="1:14">
      <c r="A9" s="1" t="s">
        <v>90</v>
      </c>
      <c r="B9" s="1">
        <v>2</v>
      </c>
      <c r="D9" s="5">
        <v>4</v>
      </c>
      <c r="E9" s="3" t="e">
        <f t="shared" si="1"/>
        <v>#NUM!</v>
      </c>
      <c r="F9" s="3" t="e">
        <f t="shared" si="2"/>
        <v>#NUM!</v>
      </c>
      <c r="G9" s="3" t="e">
        <f t="shared" si="3"/>
        <v>#NUM!</v>
      </c>
      <c r="H9" s="4" t="e">
        <f t="shared" si="0"/>
        <v>#NUM!</v>
      </c>
    </row>
    <row r="10" spans="1:14">
      <c r="A10" s="1" t="s">
        <v>91</v>
      </c>
      <c r="B10" s="1">
        <v>12</v>
      </c>
      <c r="D10" s="5">
        <v>5</v>
      </c>
      <c r="E10" s="3" t="e">
        <f t="shared" si="1"/>
        <v>#NUM!</v>
      </c>
      <c r="F10" s="3" t="e">
        <f t="shared" si="2"/>
        <v>#NUM!</v>
      </c>
      <c r="G10" s="3" t="e">
        <f t="shared" si="3"/>
        <v>#NUM!</v>
      </c>
      <c r="H10" s="4" t="e">
        <f t="shared" si="0"/>
        <v>#NUM!</v>
      </c>
    </row>
    <row r="11" spans="1:14">
      <c r="A11" s="1" t="s">
        <v>92</v>
      </c>
      <c r="B11" s="1">
        <f>SUM(B7*B8)</f>
        <v>0</v>
      </c>
      <c r="D11" s="5">
        <v>6</v>
      </c>
      <c r="E11" s="3" t="e">
        <f t="shared" si="1"/>
        <v>#NUM!</v>
      </c>
      <c r="F11" s="3" t="e">
        <f t="shared" si="2"/>
        <v>#NUM!</v>
      </c>
      <c r="G11" s="3" t="e">
        <f t="shared" si="3"/>
        <v>#NUM!</v>
      </c>
      <c r="H11" s="4" t="e">
        <f t="shared" si="0"/>
        <v>#NUM!</v>
      </c>
    </row>
    <row r="12" spans="1:14">
      <c r="A12" s="1" t="s">
        <v>95</v>
      </c>
      <c r="B12" s="1">
        <f>(1+B6/B9)^(B9/B8)-1</f>
        <v>0</v>
      </c>
      <c r="D12" s="5">
        <v>7</v>
      </c>
      <c r="E12" s="3" t="e">
        <f t="shared" si="1"/>
        <v>#NUM!</v>
      </c>
      <c r="F12" s="3" t="e">
        <f t="shared" si="2"/>
        <v>#NUM!</v>
      </c>
      <c r="G12" s="3" t="e">
        <f t="shared" si="3"/>
        <v>#NUM!</v>
      </c>
      <c r="H12" s="4" t="e">
        <f t="shared" si="0"/>
        <v>#NUM!</v>
      </c>
    </row>
    <row r="13" spans="1:14">
      <c r="D13" s="5">
        <v>8</v>
      </c>
      <c r="E13" s="3" t="e">
        <f t="shared" si="1"/>
        <v>#NUM!</v>
      </c>
      <c r="F13" s="3" t="e">
        <f t="shared" si="2"/>
        <v>#NUM!</v>
      </c>
      <c r="G13" s="3" t="e">
        <f t="shared" si="3"/>
        <v>#NUM!</v>
      </c>
      <c r="H13" s="4" t="e">
        <f t="shared" si="0"/>
        <v>#NUM!</v>
      </c>
    </row>
    <row r="14" spans="1:14">
      <c r="D14" s="5">
        <v>9</v>
      </c>
      <c r="E14" s="3" t="e">
        <f t="shared" si="1"/>
        <v>#NUM!</v>
      </c>
      <c r="F14" s="3" t="e">
        <f t="shared" si="2"/>
        <v>#NUM!</v>
      </c>
      <c r="G14" s="3" t="e">
        <f t="shared" si="3"/>
        <v>#NUM!</v>
      </c>
      <c r="H14" s="4" t="e">
        <f t="shared" si="0"/>
        <v>#NUM!</v>
      </c>
    </row>
    <row r="15" spans="1:14" ht="17.649999999999999">
      <c r="A15" s="7" t="s">
        <v>47</v>
      </c>
      <c r="B15" s="6" t="e">
        <f>-PMT(B12,B8*B7,B5)</f>
        <v>#NUM!</v>
      </c>
      <c r="D15" s="5">
        <v>10</v>
      </c>
      <c r="E15" s="3" t="e">
        <f t="shared" si="1"/>
        <v>#NUM!</v>
      </c>
      <c r="F15" s="3" t="e">
        <f t="shared" si="2"/>
        <v>#NUM!</v>
      </c>
      <c r="G15" s="3" t="e">
        <f t="shared" si="3"/>
        <v>#NUM!</v>
      </c>
      <c r="H15" s="4" t="e">
        <f t="shared" si="0"/>
        <v>#NUM!</v>
      </c>
    </row>
    <row r="16" spans="1:14">
      <c r="D16" s="5">
        <v>11</v>
      </c>
      <c r="E16" s="3" t="e">
        <f t="shared" si="1"/>
        <v>#NUM!</v>
      </c>
      <c r="F16" s="3" t="e">
        <f t="shared" si="2"/>
        <v>#NUM!</v>
      </c>
      <c r="G16" s="3" t="e">
        <f t="shared" si="3"/>
        <v>#NUM!</v>
      </c>
      <c r="H16" s="4" t="e">
        <f t="shared" si="0"/>
        <v>#NUM!</v>
      </c>
    </row>
    <row r="17" spans="1:8">
      <c r="B17" s="3"/>
      <c r="D17" s="5">
        <v>12</v>
      </c>
      <c r="E17" s="3" t="e">
        <f t="shared" si="1"/>
        <v>#NUM!</v>
      </c>
      <c r="F17" s="3" t="e">
        <f t="shared" si="2"/>
        <v>#NUM!</v>
      </c>
      <c r="G17" s="3" t="e">
        <f t="shared" si="3"/>
        <v>#NUM!</v>
      </c>
      <c r="H17" s="4" t="e">
        <f t="shared" si="0"/>
        <v>#NUM!</v>
      </c>
    </row>
    <row r="18" spans="1:8">
      <c r="A18" s="31"/>
      <c r="B18" s="3"/>
      <c r="D18" s="5">
        <v>13</v>
      </c>
      <c r="E18" s="3" t="e">
        <f t="shared" si="1"/>
        <v>#NUM!</v>
      </c>
      <c r="F18" s="3" t="e">
        <f t="shared" si="2"/>
        <v>#NUM!</v>
      </c>
      <c r="G18" s="3" t="e">
        <f t="shared" si="3"/>
        <v>#NUM!</v>
      </c>
      <c r="H18" s="4" t="e">
        <f t="shared" si="0"/>
        <v>#NUM!</v>
      </c>
    </row>
    <row r="19" spans="1:8" ht="17.649999999999999">
      <c r="A19" s="227"/>
      <c r="B19" s="227"/>
      <c r="D19" s="5">
        <v>14</v>
      </c>
      <c r="E19" s="3" t="e">
        <f t="shared" si="1"/>
        <v>#NUM!</v>
      </c>
      <c r="F19" s="3" t="e">
        <f t="shared" si="2"/>
        <v>#NUM!</v>
      </c>
      <c r="G19" s="3" t="e">
        <f t="shared" si="3"/>
        <v>#NUM!</v>
      </c>
      <c r="H19" s="4" t="e">
        <f t="shared" si="0"/>
        <v>#NUM!</v>
      </c>
    </row>
    <row r="20" spans="1:8">
      <c r="D20" s="5">
        <v>15</v>
      </c>
      <c r="E20" s="3" t="e">
        <f t="shared" si="1"/>
        <v>#NUM!</v>
      </c>
      <c r="F20" s="3" t="e">
        <f t="shared" si="2"/>
        <v>#NUM!</v>
      </c>
      <c r="G20" s="3" t="e">
        <f t="shared" si="3"/>
        <v>#NUM!</v>
      </c>
      <c r="H20" s="4" t="e">
        <f t="shared" si="0"/>
        <v>#NUM!</v>
      </c>
    </row>
    <row r="21" spans="1:8">
      <c r="B21" s="32"/>
      <c r="D21" s="5">
        <v>16</v>
      </c>
      <c r="E21" s="3" t="e">
        <f t="shared" si="1"/>
        <v>#NUM!</v>
      </c>
      <c r="F21" s="3" t="e">
        <f t="shared" si="2"/>
        <v>#NUM!</v>
      </c>
      <c r="G21" s="3" t="e">
        <f t="shared" si="3"/>
        <v>#NUM!</v>
      </c>
      <c r="H21" s="4" t="e">
        <f t="shared" si="0"/>
        <v>#NUM!</v>
      </c>
    </row>
    <row r="22" spans="1:8">
      <c r="B22" s="32"/>
      <c r="D22" s="5">
        <v>17</v>
      </c>
      <c r="E22" s="3" t="e">
        <f t="shared" si="1"/>
        <v>#NUM!</v>
      </c>
      <c r="F22" s="3" t="e">
        <f t="shared" si="2"/>
        <v>#NUM!</v>
      </c>
      <c r="G22" s="3" t="e">
        <f t="shared" si="3"/>
        <v>#NUM!</v>
      </c>
      <c r="H22" s="4" t="e">
        <f t="shared" si="0"/>
        <v>#NUM!</v>
      </c>
    </row>
    <row r="23" spans="1:8">
      <c r="B23" s="32"/>
      <c r="D23" s="5">
        <v>18</v>
      </c>
      <c r="E23" s="3" t="e">
        <f t="shared" si="1"/>
        <v>#NUM!</v>
      </c>
      <c r="F23" s="3" t="e">
        <f t="shared" si="2"/>
        <v>#NUM!</v>
      </c>
      <c r="G23" s="3" t="e">
        <f t="shared" si="3"/>
        <v>#NUM!</v>
      </c>
      <c r="H23" s="4" t="e">
        <f t="shared" si="0"/>
        <v>#NUM!</v>
      </c>
    </row>
    <row r="24" spans="1:8">
      <c r="B24" s="32"/>
      <c r="D24" s="5">
        <v>19</v>
      </c>
      <c r="E24" s="3" t="e">
        <f t="shared" si="1"/>
        <v>#NUM!</v>
      </c>
      <c r="F24" s="3" t="e">
        <f t="shared" si="2"/>
        <v>#NUM!</v>
      </c>
      <c r="G24" s="3" t="e">
        <f t="shared" si="3"/>
        <v>#NUM!</v>
      </c>
      <c r="H24" s="4" t="e">
        <f t="shared" si="0"/>
        <v>#NUM!</v>
      </c>
    </row>
    <row r="25" spans="1:8">
      <c r="D25" s="5">
        <v>20</v>
      </c>
      <c r="E25" s="3" t="e">
        <f t="shared" si="1"/>
        <v>#NUM!</v>
      </c>
      <c r="F25" s="3" t="e">
        <f t="shared" si="2"/>
        <v>#NUM!</v>
      </c>
      <c r="G25" s="3" t="e">
        <f t="shared" si="3"/>
        <v>#NUM!</v>
      </c>
      <c r="H25" s="4" t="e">
        <f t="shared" si="0"/>
        <v>#NUM!</v>
      </c>
    </row>
    <row r="26" spans="1:8" ht="14.1">
      <c r="A26" s="29"/>
      <c r="B26" s="33"/>
      <c r="D26" s="5">
        <v>21</v>
      </c>
      <c r="E26" s="3" t="e">
        <f t="shared" si="1"/>
        <v>#NUM!</v>
      </c>
      <c r="F26" s="3" t="e">
        <f t="shared" si="2"/>
        <v>#NUM!</v>
      </c>
      <c r="G26" s="3" t="e">
        <f t="shared" si="3"/>
        <v>#NUM!</v>
      </c>
      <c r="H26" s="4" t="e">
        <f t="shared" si="0"/>
        <v>#NUM!</v>
      </c>
    </row>
    <row r="27" spans="1:8">
      <c r="D27" s="5">
        <v>22</v>
      </c>
      <c r="E27" s="3" t="e">
        <f t="shared" si="1"/>
        <v>#NUM!</v>
      </c>
      <c r="F27" s="3" t="e">
        <f t="shared" si="2"/>
        <v>#NUM!</v>
      </c>
      <c r="G27" s="3" t="e">
        <f t="shared" si="3"/>
        <v>#NUM!</v>
      </c>
      <c r="H27" s="4" t="e">
        <f t="shared" si="0"/>
        <v>#NUM!</v>
      </c>
    </row>
    <row r="28" spans="1:8">
      <c r="D28" s="5">
        <v>23</v>
      </c>
      <c r="E28" s="3" t="e">
        <f t="shared" si="1"/>
        <v>#NUM!</v>
      </c>
      <c r="F28" s="3" t="e">
        <f t="shared" si="2"/>
        <v>#NUM!</v>
      </c>
      <c r="G28" s="3" t="e">
        <f t="shared" si="3"/>
        <v>#NUM!</v>
      </c>
      <c r="H28" s="4" t="e">
        <f t="shared" si="0"/>
        <v>#NUM!</v>
      </c>
    </row>
    <row r="29" spans="1:8">
      <c r="D29" s="5">
        <v>24</v>
      </c>
      <c r="E29" s="3" t="e">
        <f t="shared" si="1"/>
        <v>#NUM!</v>
      </c>
      <c r="F29" s="3" t="e">
        <f t="shared" si="2"/>
        <v>#NUM!</v>
      </c>
      <c r="G29" s="3" t="e">
        <f t="shared" si="3"/>
        <v>#NUM!</v>
      </c>
      <c r="H29" s="4" t="e">
        <f t="shared" si="0"/>
        <v>#NUM!</v>
      </c>
    </row>
    <row r="30" spans="1:8">
      <c r="D30" s="5">
        <v>25</v>
      </c>
      <c r="E30" s="3" t="e">
        <f t="shared" si="1"/>
        <v>#NUM!</v>
      </c>
      <c r="F30" s="3" t="e">
        <f t="shared" si="2"/>
        <v>#NUM!</v>
      </c>
      <c r="G30" s="3" t="e">
        <f t="shared" si="3"/>
        <v>#NUM!</v>
      </c>
      <c r="H30" s="4" t="e">
        <f t="shared" si="0"/>
        <v>#NUM!</v>
      </c>
    </row>
    <row r="31" spans="1:8">
      <c r="D31" s="5">
        <v>26</v>
      </c>
      <c r="E31" s="3" t="e">
        <f t="shared" si="1"/>
        <v>#NUM!</v>
      </c>
      <c r="F31" s="3" t="e">
        <f t="shared" si="2"/>
        <v>#NUM!</v>
      </c>
      <c r="G31" s="3" t="e">
        <f t="shared" si="3"/>
        <v>#NUM!</v>
      </c>
      <c r="H31" s="4" t="e">
        <f t="shared" si="0"/>
        <v>#NUM!</v>
      </c>
    </row>
    <row r="32" spans="1:8">
      <c r="D32" s="5">
        <v>27</v>
      </c>
      <c r="E32" s="3" t="e">
        <f t="shared" si="1"/>
        <v>#NUM!</v>
      </c>
      <c r="F32" s="3" t="e">
        <f t="shared" si="2"/>
        <v>#NUM!</v>
      </c>
      <c r="G32" s="3" t="e">
        <f t="shared" si="3"/>
        <v>#NUM!</v>
      </c>
      <c r="H32" s="4" t="e">
        <f t="shared" si="0"/>
        <v>#NUM!</v>
      </c>
    </row>
    <row r="33" spans="4:8">
      <c r="D33" s="5">
        <v>28</v>
      </c>
      <c r="E33" s="3" t="e">
        <f t="shared" si="1"/>
        <v>#NUM!</v>
      </c>
      <c r="F33" s="3" t="e">
        <f t="shared" si="2"/>
        <v>#NUM!</v>
      </c>
      <c r="G33" s="3" t="e">
        <f t="shared" si="3"/>
        <v>#NUM!</v>
      </c>
      <c r="H33" s="4" t="e">
        <f t="shared" si="0"/>
        <v>#NUM!</v>
      </c>
    </row>
    <row r="34" spans="4:8">
      <c r="D34" s="5">
        <v>29</v>
      </c>
      <c r="E34" s="3" t="e">
        <f t="shared" si="1"/>
        <v>#NUM!</v>
      </c>
      <c r="F34" s="3" t="e">
        <f t="shared" si="2"/>
        <v>#NUM!</v>
      </c>
      <c r="G34" s="3" t="e">
        <f t="shared" si="3"/>
        <v>#NUM!</v>
      </c>
      <c r="H34" s="4" t="e">
        <f t="shared" si="0"/>
        <v>#NUM!</v>
      </c>
    </row>
    <row r="35" spans="4:8">
      <c r="D35" s="5">
        <v>30</v>
      </c>
      <c r="E35" s="3" t="e">
        <f t="shared" si="1"/>
        <v>#NUM!</v>
      </c>
      <c r="F35" s="3" t="e">
        <f t="shared" si="2"/>
        <v>#NUM!</v>
      </c>
      <c r="G35" s="3" t="e">
        <f t="shared" si="3"/>
        <v>#NUM!</v>
      </c>
      <c r="H35" s="4" t="e">
        <f t="shared" si="0"/>
        <v>#NUM!</v>
      </c>
    </row>
    <row r="36" spans="4:8">
      <c r="D36" s="5">
        <v>31</v>
      </c>
      <c r="E36" s="3" t="e">
        <f t="shared" si="1"/>
        <v>#NUM!</v>
      </c>
      <c r="F36" s="3" t="e">
        <f t="shared" si="2"/>
        <v>#NUM!</v>
      </c>
      <c r="G36" s="3" t="e">
        <f t="shared" si="3"/>
        <v>#NUM!</v>
      </c>
      <c r="H36" s="4" t="e">
        <f t="shared" si="0"/>
        <v>#NUM!</v>
      </c>
    </row>
    <row r="37" spans="4:8">
      <c r="D37" s="5">
        <v>32</v>
      </c>
      <c r="E37" s="3" t="e">
        <f t="shared" si="1"/>
        <v>#NUM!</v>
      </c>
      <c r="F37" s="3" t="e">
        <f t="shared" si="2"/>
        <v>#NUM!</v>
      </c>
      <c r="G37" s="3" t="e">
        <f t="shared" si="3"/>
        <v>#NUM!</v>
      </c>
      <c r="H37" s="4" t="e">
        <f t="shared" si="0"/>
        <v>#NUM!</v>
      </c>
    </row>
    <row r="38" spans="4:8">
      <c r="D38" s="5">
        <v>33</v>
      </c>
      <c r="E38" s="3" t="e">
        <f t="shared" si="1"/>
        <v>#NUM!</v>
      </c>
      <c r="F38" s="3" t="e">
        <f t="shared" si="2"/>
        <v>#NUM!</v>
      </c>
      <c r="G38" s="3" t="e">
        <f t="shared" si="3"/>
        <v>#NUM!</v>
      </c>
      <c r="H38" s="4" t="e">
        <f t="shared" si="0"/>
        <v>#NUM!</v>
      </c>
    </row>
    <row r="39" spans="4:8">
      <c r="D39" s="5">
        <v>34</v>
      </c>
      <c r="E39" s="3" t="e">
        <f t="shared" si="1"/>
        <v>#NUM!</v>
      </c>
      <c r="F39" s="3" t="e">
        <f t="shared" si="2"/>
        <v>#NUM!</v>
      </c>
      <c r="G39" s="3" t="e">
        <f t="shared" si="3"/>
        <v>#NUM!</v>
      </c>
      <c r="H39" s="4" t="e">
        <f t="shared" si="0"/>
        <v>#NUM!</v>
      </c>
    </row>
    <row r="40" spans="4:8">
      <c r="D40" s="5">
        <v>35</v>
      </c>
      <c r="E40" s="3" t="e">
        <f t="shared" si="1"/>
        <v>#NUM!</v>
      </c>
      <c r="F40" s="3" t="e">
        <f t="shared" si="2"/>
        <v>#NUM!</v>
      </c>
      <c r="G40" s="3" t="e">
        <f t="shared" si="3"/>
        <v>#NUM!</v>
      </c>
      <c r="H40" s="4" t="e">
        <f t="shared" si="0"/>
        <v>#NUM!</v>
      </c>
    </row>
    <row r="41" spans="4:8">
      <c r="D41" s="5">
        <v>36</v>
      </c>
      <c r="E41" s="3" t="e">
        <f t="shared" si="1"/>
        <v>#NUM!</v>
      </c>
      <c r="F41" s="3" t="e">
        <f t="shared" si="2"/>
        <v>#NUM!</v>
      </c>
      <c r="G41" s="3" t="e">
        <f t="shared" si="3"/>
        <v>#NUM!</v>
      </c>
      <c r="H41" s="4" t="e">
        <f t="shared" si="0"/>
        <v>#NUM!</v>
      </c>
    </row>
    <row r="42" spans="4:8">
      <c r="D42" s="5">
        <v>37</v>
      </c>
      <c r="E42" s="3" t="e">
        <f t="shared" si="1"/>
        <v>#NUM!</v>
      </c>
      <c r="F42" s="3" t="e">
        <f t="shared" si="2"/>
        <v>#NUM!</v>
      </c>
      <c r="G42" s="3" t="e">
        <f t="shared" si="3"/>
        <v>#NUM!</v>
      </c>
      <c r="H42" s="4" t="e">
        <f t="shared" si="0"/>
        <v>#NUM!</v>
      </c>
    </row>
    <row r="43" spans="4:8">
      <c r="D43" s="5">
        <v>38</v>
      </c>
      <c r="E43" s="3" t="e">
        <f t="shared" si="1"/>
        <v>#NUM!</v>
      </c>
      <c r="F43" s="3" t="e">
        <f t="shared" si="2"/>
        <v>#NUM!</v>
      </c>
      <c r="G43" s="3" t="e">
        <f t="shared" si="3"/>
        <v>#NUM!</v>
      </c>
      <c r="H43" s="4" t="e">
        <f t="shared" si="0"/>
        <v>#NUM!</v>
      </c>
    </row>
    <row r="44" spans="4:8">
      <c r="D44" s="5">
        <v>39</v>
      </c>
      <c r="E44" s="3" t="e">
        <f t="shared" si="1"/>
        <v>#NUM!</v>
      </c>
      <c r="F44" s="3" t="e">
        <f t="shared" si="2"/>
        <v>#NUM!</v>
      </c>
      <c r="G44" s="3" t="e">
        <f t="shared" si="3"/>
        <v>#NUM!</v>
      </c>
      <c r="H44" s="4" t="e">
        <f t="shared" si="0"/>
        <v>#NUM!</v>
      </c>
    </row>
    <row r="45" spans="4:8">
      <c r="D45" s="5">
        <v>40</v>
      </c>
      <c r="E45" s="3" t="e">
        <f t="shared" si="1"/>
        <v>#NUM!</v>
      </c>
      <c r="F45" s="3" t="e">
        <f t="shared" si="2"/>
        <v>#NUM!</v>
      </c>
      <c r="G45" s="3" t="e">
        <f t="shared" si="3"/>
        <v>#NUM!</v>
      </c>
      <c r="H45" s="4" t="e">
        <f t="shared" si="0"/>
        <v>#NUM!</v>
      </c>
    </row>
    <row r="46" spans="4:8">
      <c r="D46" s="5">
        <v>41</v>
      </c>
      <c r="E46" s="3" t="e">
        <f t="shared" si="1"/>
        <v>#NUM!</v>
      </c>
      <c r="F46" s="3" t="e">
        <f t="shared" si="2"/>
        <v>#NUM!</v>
      </c>
      <c r="G46" s="3" t="e">
        <f t="shared" si="3"/>
        <v>#NUM!</v>
      </c>
      <c r="H46" s="4" t="e">
        <f t="shared" si="0"/>
        <v>#NUM!</v>
      </c>
    </row>
    <row r="47" spans="4:8">
      <c r="D47" s="5">
        <v>42</v>
      </c>
      <c r="E47" s="3" t="e">
        <f t="shared" si="1"/>
        <v>#NUM!</v>
      </c>
      <c r="F47" s="3" t="e">
        <f t="shared" si="2"/>
        <v>#NUM!</v>
      </c>
      <c r="G47" s="3" t="e">
        <f t="shared" si="3"/>
        <v>#NUM!</v>
      </c>
      <c r="H47" s="4" t="e">
        <f t="shared" si="0"/>
        <v>#NUM!</v>
      </c>
    </row>
    <row r="48" spans="4:8">
      <c r="D48" s="5">
        <v>43</v>
      </c>
      <c r="E48" s="3" t="e">
        <f t="shared" si="1"/>
        <v>#NUM!</v>
      </c>
      <c r="F48" s="3" t="e">
        <f t="shared" si="2"/>
        <v>#NUM!</v>
      </c>
      <c r="G48" s="3" t="e">
        <f t="shared" si="3"/>
        <v>#NUM!</v>
      </c>
      <c r="H48" s="4" t="e">
        <f t="shared" si="0"/>
        <v>#NUM!</v>
      </c>
    </row>
    <row r="49" spans="4:8">
      <c r="D49" s="5">
        <v>44</v>
      </c>
      <c r="E49" s="3" t="e">
        <f t="shared" si="1"/>
        <v>#NUM!</v>
      </c>
      <c r="F49" s="3" t="e">
        <f t="shared" si="2"/>
        <v>#NUM!</v>
      </c>
      <c r="G49" s="3" t="e">
        <f t="shared" si="3"/>
        <v>#NUM!</v>
      </c>
      <c r="H49" s="4" t="e">
        <f t="shared" si="0"/>
        <v>#NUM!</v>
      </c>
    </row>
    <row r="50" spans="4:8">
      <c r="D50" s="5">
        <v>45</v>
      </c>
      <c r="E50" s="3" t="e">
        <f t="shared" si="1"/>
        <v>#NUM!</v>
      </c>
      <c r="F50" s="3" t="e">
        <f t="shared" si="2"/>
        <v>#NUM!</v>
      </c>
      <c r="G50" s="3" t="e">
        <f t="shared" si="3"/>
        <v>#NUM!</v>
      </c>
      <c r="H50" s="4" t="e">
        <f t="shared" si="0"/>
        <v>#NUM!</v>
      </c>
    </row>
    <row r="51" spans="4:8">
      <c r="D51" s="5">
        <v>46</v>
      </c>
      <c r="E51" s="3" t="e">
        <f t="shared" si="1"/>
        <v>#NUM!</v>
      </c>
      <c r="F51" s="3" t="e">
        <f t="shared" si="2"/>
        <v>#NUM!</v>
      </c>
      <c r="G51" s="3" t="e">
        <f t="shared" si="3"/>
        <v>#NUM!</v>
      </c>
      <c r="H51" s="4" t="e">
        <f t="shared" si="0"/>
        <v>#NUM!</v>
      </c>
    </row>
    <row r="52" spans="4:8">
      <c r="D52" s="5">
        <v>47</v>
      </c>
      <c r="E52" s="3" t="e">
        <f t="shared" si="1"/>
        <v>#NUM!</v>
      </c>
      <c r="F52" s="3" t="e">
        <f t="shared" si="2"/>
        <v>#NUM!</v>
      </c>
      <c r="G52" s="3" t="e">
        <f t="shared" si="3"/>
        <v>#NUM!</v>
      </c>
      <c r="H52" s="4" t="e">
        <f t="shared" si="0"/>
        <v>#NUM!</v>
      </c>
    </row>
    <row r="53" spans="4:8">
      <c r="D53" s="5">
        <v>48</v>
      </c>
      <c r="E53" s="3" t="e">
        <f t="shared" si="1"/>
        <v>#NUM!</v>
      </c>
      <c r="F53" s="3" t="e">
        <f t="shared" si="2"/>
        <v>#NUM!</v>
      </c>
      <c r="G53" s="3" t="e">
        <f t="shared" si="3"/>
        <v>#NUM!</v>
      </c>
      <c r="H53" s="4" t="e">
        <f t="shared" si="0"/>
        <v>#NUM!</v>
      </c>
    </row>
    <row r="54" spans="4:8">
      <c r="D54" s="5">
        <v>49</v>
      </c>
      <c r="E54" s="3" t="e">
        <f t="shared" si="1"/>
        <v>#NUM!</v>
      </c>
      <c r="F54" s="3" t="e">
        <f t="shared" si="2"/>
        <v>#NUM!</v>
      </c>
      <c r="G54" s="3" t="e">
        <f t="shared" si="3"/>
        <v>#NUM!</v>
      </c>
      <c r="H54" s="4" t="e">
        <f t="shared" si="0"/>
        <v>#NUM!</v>
      </c>
    </row>
    <row r="55" spans="4:8">
      <c r="D55" s="5">
        <v>50</v>
      </c>
      <c r="E55" s="3" t="e">
        <f t="shared" si="1"/>
        <v>#NUM!</v>
      </c>
      <c r="F55" s="3" t="e">
        <f t="shared" si="2"/>
        <v>#NUM!</v>
      </c>
      <c r="G55" s="3" t="e">
        <f t="shared" si="3"/>
        <v>#NUM!</v>
      </c>
      <c r="H55" s="4" t="e">
        <f t="shared" si="0"/>
        <v>#NUM!</v>
      </c>
    </row>
    <row r="56" spans="4:8">
      <c r="D56" s="5">
        <v>51</v>
      </c>
      <c r="E56" s="3" t="e">
        <f t="shared" si="1"/>
        <v>#NUM!</v>
      </c>
      <c r="F56" s="3" t="e">
        <f t="shared" si="2"/>
        <v>#NUM!</v>
      </c>
      <c r="G56" s="3" t="e">
        <f t="shared" si="3"/>
        <v>#NUM!</v>
      </c>
      <c r="H56" s="4" t="e">
        <f t="shared" si="0"/>
        <v>#NUM!</v>
      </c>
    </row>
    <row r="57" spans="4:8">
      <c r="D57" s="5">
        <v>52</v>
      </c>
      <c r="E57" s="3" t="e">
        <f t="shared" si="1"/>
        <v>#NUM!</v>
      </c>
      <c r="F57" s="3" t="e">
        <f t="shared" si="2"/>
        <v>#NUM!</v>
      </c>
      <c r="G57" s="3" t="e">
        <f t="shared" si="3"/>
        <v>#NUM!</v>
      </c>
      <c r="H57" s="4" t="e">
        <f t="shared" si="0"/>
        <v>#NUM!</v>
      </c>
    </row>
    <row r="58" spans="4:8">
      <c r="D58" s="5">
        <v>53</v>
      </c>
      <c r="E58" s="3" t="e">
        <f t="shared" si="1"/>
        <v>#NUM!</v>
      </c>
      <c r="F58" s="3" t="e">
        <f t="shared" si="2"/>
        <v>#NUM!</v>
      </c>
      <c r="G58" s="3" t="e">
        <f t="shared" si="3"/>
        <v>#NUM!</v>
      </c>
      <c r="H58" s="4" t="e">
        <f t="shared" si="0"/>
        <v>#NUM!</v>
      </c>
    </row>
    <row r="59" spans="4:8">
      <c r="D59" s="5">
        <v>54</v>
      </c>
      <c r="E59" s="3" t="e">
        <f t="shared" si="1"/>
        <v>#NUM!</v>
      </c>
      <c r="F59" s="3" t="e">
        <f t="shared" si="2"/>
        <v>#NUM!</v>
      </c>
      <c r="G59" s="3" t="e">
        <f t="shared" si="3"/>
        <v>#NUM!</v>
      </c>
      <c r="H59" s="4" t="e">
        <f t="shared" si="0"/>
        <v>#NUM!</v>
      </c>
    </row>
    <row r="60" spans="4:8">
      <c r="D60" s="5">
        <v>55</v>
      </c>
      <c r="E60" s="3" t="e">
        <f t="shared" si="1"/>
        <v>#NUM!</v>
      </c>
      <c r="F60" s="3" t="e">
        <f t="shared" si="2"/>
        <v>#NUM!</v>
      </c>
      <c r="G60" s="3" t="e">
        <f t="shared" si="3"/>
        <v>#NUM!</v>
      </c>
      <c r="H60" s="4" t="e">
        <f t="shared" si="0"/>
        <v>#NUM!</v>
      </c>
    </row>
    <row r="61" spans="4:8">
      <c r="D61" s="5">
        <v>56</v>
      </c>
      <c r="E61" s="3" t="e">
        <f t="shared" si="1"/>
        <v>#NUM!</v>
      </c>
      <c r="F61" s="3" t="e">
        <f t="shared" si="2"/>
        <v>#NUM!</v>
      </c>
      <c r="G61" s="3" t="e">
        <f t="shared" si="3"/>
        <v>#NUM!</v>
      </c>
      <c r="H61" s="4" t="e">
        <f t="shared" si="0"/>
        <v>#NUM!</v>
      </c>
    </row>
    <row r="62" spans="4:8">
      <c r="D62" s="5">
        <v>57</v>
      </c>
      <c r="E62" s="3" t="e">
        <f t="shared" si="1"/>
        <v>#NUM!</v>
      </c>
      <c r="F62" s="3" t="e">
        <f t="shared" si="2"/>
        <v>#NUM!</v>
      </c>
      <c r="G62" s="3" t="e">
        <f t="shared" si="3"/>
        <v>#NUM!</v>
      </c>
      <c r="H62" s="4" t="e">
        <f t="shared" si="0"/>
        <v>#NUM!</v>
      </c>
    </row>
    <row r="63" spans="4:8">
      <c r="D63" s="5">
        <v>58</v>
      </c>
      <c r="E63" s="3" t="e">
        <f t="shared" si="1"/>
        <v>#NUM!</v>
      </c>
      <c r="F63" s="3" t="e">
        <f t="shared" si="2"/>
        <v>#NUM!</v>
      </c>
      <c r="G63" s="3" t="e">
        <f t="shared" si="3"/>
        <v>#NUM!</v>
      </c>
      <c r="H63" s="4" t="e">
        <f t="shared" si="0"/>
        <v>#NUM!</v>
      </c>
    </row>
    <row r="64" spans="4:8">
      <c r="D64" s="5">
        <v>59</v>
      </c>
      <c r="E64" s="3" t="e">
        <f t="shared" si="1"/>
        <v>#NUM!</v>
      </c>
      <c r="F64" s="3" t="e">
        <f t="shared" si="2"/>
        <v>#NUM!</v>
      </c>
      <c r="G64" s="3" t="e">
        <f t="shared" si="3"/>
        <v>#NUM!</v>
      </c>
      <c r="H64" s="4" t="e">
        <f t="shared" si="0"/>
        <v>#NUM!</v>
      </c>
    </row>
    <row r="65" spans="4:8">
      <c r="D65" s="5">
        <v>60</v>
      </c>
      <c r="E65" s="3" t="e">
        <f t="shared" si="1"/>
        <v>#NUM!</v>
      </c>
      <c r="F65" s="3" t="e">
        <f t="shared" si="2"/>
        <v>#NUM!</v>
      </c>
      <c r="G65" s="3" t="e">
        <f t="shared" si="3"/>
        <v>#NUM!</v>
      </c>
      <c r="H65" s="4" t="e">
        <f t="shared" si="0"/>
        <v>#NUM!</v>
      </c>
    </row>
    <row r="66" spans="4:8">
      <c r="D66" s="5"/>
    </row>
    <row r="67" spans="4:8">
      <c r="D67" s="5"/>
    </row>
    <row r="68" spans="4:8">
      <c r="D68" s="5"/>
    </row>
    <row r="69" spans="4:8">
      <c r="D69" s="5"/>
    </row>
    <row r="70" spans="4:8">
      <c r="D70" s="5"/>
    </row>
    <row r="71" spans="4:8">
      <c r="D71" s="5"/>
    </row>
    <row r="72" spans="4:8">
      <c r="D72" s="5"/>
    </row>
    <row r="73" spans="4:8">
      <c r="D73" s="5"/>
    </row>
    <row r="74" spans="4:8">
      <c r="D74" s="5"/>
    </row>
    <row r="75" spans="4:8">
      <c r="D75" s="5"/>
    </row>
    <row r="76" spans="4:8">
      <c r="D76" s="5"/>
    </row>
  </sheetData>
  <protectedRanges>
    <protectedRange algorithmName="SHA-512" hashValue="TyMoycY6xDrFRQbxGpSqcxt3whzdDACd9qVzkIxE7FTIEjY3rlFQz4tUN3kE3AgAfn0K+k7m4UuFrpm5UNPTfg==" saltValue="spg8mGZ5MEfAFKIS3lgGjA==" spinCount="100000" sqref="A4" name="Range1_2"/>
  </protectedRanges>
  <mergeCells count="4">
    <mergeCell ref="A1:B2"/>
    <mergeCell ref="D1:H2"/>
    <mergeCell ref="A3:B3"/>
    <mergeCell ref="A19: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0D85C8E6B4674D8FF0E575CB44FDA7" ma:contentTypeVersion="12" ma:contentTypeDescription="Create a new document." ma:contentTypeScope="" ma:versionID="8c34a1f9469710854263fa8b926ede2a">
  <xsd:schema xmlns:xsd="http://www.w3.org/2001/XMLSchema" xmlns:xs="http://www.w3.org/2001/XMLSchema" xmlns:p="http://schemas.microsoft.com/office/2006/metadata/properties" xmlns:ns2="40d85cc9-1426-416d-b1ae-3edc3561ad8a" xmlns:ns3="e67d5d2a-5986-4842-a755-f9cb12d93536" targetNamespace="http://schemas.microsoft.com/office/2006/metadata/properties" ma:root="true" ma:fieldsID="bb70b1633cec4624b6f68df073e4d818" ns2:_="" ns3:_="">
    <xsd:import namespace="40d85cc9-1426-416d-b1ae-3edc3561ad8a"/>
    <xsd:import namespace="e67d5d2a-5986-4842-a755-f9cb12d935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5cc9-1426-416d-b1ae-3edc3561ad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2d27ad4-5677-486b-b5c9-56d049527a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7d5d2a-5986-4842-a755-f9cb12d9353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4ac0357-6a0e-48f1-89c7-aca63b4941e7}" ma:internalName="TaxCatchAll" ma:showField="CatchAllData" ma:web="e67d5d2a-5986-4842-a755-f9cb12d935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67d5d2a-5986-4842-a755-f9cb12d93536" xsi:nil="true"/>
    <lcf76f155ced4ddcb4097134ff3c332f xmlns="40d85cc9-1426-416d-b1ae-3edc3561ad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C3361D-3BFA-4D48-B106-AE908329CFAD}"/>
</file>

<file path=customXml/itemProps2.xml><?xml version="1.0" encoding="utf-8"?>
<ds:datastoreItem xmlns:ds="http://schemas.openxmlformats.org/officeDocument/2006/customXml" ds:itemID="{B878875B-F7E7-41FB-9C8B-1D0457FD3BB6}"/>
</file>

<file path=customXml/itemProps3.xml><?xml version="1.0" encoding="utf-8"?>
<ds:datastoreItem xmlns:ds="http://schemas.openxmlformats.org/officeDocument/2006/customXml" ds:itemID="{917D401D-DE41-45D7-A6FE-7019A10CC2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dc:creator>
  <cp:keywords/>
  <dc:description/>
  <cp:lastModifiedBy/>
  <cp:revision/>
  <dcterms:created xsi:type="dcterms:W3CDTF">2020-03-28T00:31:39Z</dcterms:created>
  <dcterms:modified xsi:type="dcterms:W3CDTF">2025-03-03T17:57:24Z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0x0101007C0D85C8E6B4674D8FF0E575CB44FDA7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